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94"/>
  <workbookPr/>
  <mc:AlternateContent xmlns:mc="http://schemas.openxmlformats.org/markup-compatibility/2006">
    <mc:Choice Requires="x15">
      <x15ac:absPath xmlns:x15ac="http://schemas.microsoft.com/office/spreadsheetml/2010/11/ac" url="U:\OŘ Plzeň\Zdeněk\Zpevněné plochy Plzeň\VZ2\"/>
    </mc:Choice>
  </mc:AlternateContent>
  <xr:revisionPtr revIDLastSave="0" documentId="8_{C472CD4A-583B-4BC2-8C71-26F429960B84}" xr6:coauthVersionLast="36" xr6:coauthVersionMax="36" xr10:uidLastSave="{00000000-0000-0000-0000-000000000000}"/>
  <bookViews>
    <workbookView xWindow="240" yWindow="120" windowWidth="14940" windowHeight="9230" activeTab="5" xr2:uid="{00000000-000D-0000-FFFF-FFFF00000000}"/>
  </bookViews>
  <sheets>
    <sheet name="Rekapitulace" sheetId="1" r:id="rId1"/>
    <sheet name="PS 01-51" sheetId="2" r:id="rId2"/>
    <sheet name="SO 76-01" sheetId="3" r:id="rId3"/>
    <sheet name="SO 76-02" sheetId="4" r:id="rId4"/>
    <sheet name="SO 76-03" sheetId="5" r:id="rId5"/>
    <sheet name="SO 50-01" sheetId="6" r:id="rId6"/>
    <sheet name="SO 52-01" sheetId="7" r:id="rId7"/>
    <sheet name="SO 31-01" sheetId="8" r:id="rId8"/>
    <sheet name="SO 98-98" sheetId="9" r:id="rId9"/>
  </sheets>
  <calcPr calcId="191029"/>
  <webPublishing codePage="0"/>
</workbook>
</file>

<file path=xl/calcChain.xml><?xml version="1.0" encoding="utf-8"?>
<calcChain xmlns="http://schemas.openxmlformats.org/spreadsheetml/2006/main">
  <c r="M31" i="9" l="1"/>
  <c r="O31" i="9" s="1"/>
  <c r="I31" i="9"/>
  <c r="M27" i="9"/>
  <c r="O27" i="9" s="1"/>
  <c r="I27" i="9"/>
  <c r="M23" i="9"/>
  <c r="O23" i="9" s="1"/>
  <c r="I23" i="9"/>
  <c r="L22" i="9"/>
  <c r="K22" i="9"/>
  <c r="J22" i="9"/>
  <c r="O18" i="9"/>
  <c r="M18" i="9"/>
  <c r="I18" i="9"/>
  <c r="M14" i="9"/>
  <c r="O14" i="9" s="1"/>
  <c r="I14" i="9"/>
  <c r="M10" i="9"/>
  <c r="O10" i="9" s="1"/>
  <c r="I10" i="9"/>
  <c r="M9" i="9"/>
  <c r="L9" i="9"/>
  <c r="K9" i="9"/>
  <c r="J9" i="9"/>
  <c r="J8" i="9"/>
  <c r="M163" i="8"/>
  <c r="O163" i="8" s="1"/>
  <c r="I163" i="8"/>
  <c r="O159" i="8"/>
  <c r="M159" i="8"/>
  <c r="I159" i="8"/>
  <c r="M155" i="8"/>
  <c r="O155" i="8" s="1"/>
  <c r="I155" i="8"/>
  <c r="O151" i="8"/>
  <c r="M151" i="8"/>
  <c r="I151" i="8"/>
  <c r="M147" i="8"/>
  <c r="O147" i="8" s="1"/>
  <c r="I147" i="8"/>
  <c r="M143" i="8"/>
  <c r="M142" i="8" s="1"/>
  <c r="I143" i="8"/>
  <c r="L142" i="8"/>
  <c r="K142" i="8"/>
  <c r="J142" i="8"/>
  <c r="O138" i="8"/>
  <c r="M138" i="8"/>
  <c r="I138" i="8"/>
  <c r="M134" i="8"/>
  <c r="O134" i="8" s="1"/>
  <c r="I134" i="8"/>
  <c r="M130" i="8"/>
  <c r="M129" i="8" s="1"/>
  <c r="I130" i="8"/>
  <c r="L129" i="8"/>
  <c r="K129" i="8"/>
  <c r="J129" i="8"/>
  <c r="M125" i="8"/>
  <c r="O125" i="8" s="1"/>
  <c r="I125" i="8"/>
  <c r="M121" i="8"/>
  <c r="O121" i="8" s="1"/>
  <c r="I121" i="8"/>
  <c r="O117" i="8"/>
  <c r="M117" i="8"/>
  <c r="I117" i="8"/>
  <c r="M113" i="8"/>
  <c r="O113" i="8" s="1"/>
  <c r="I113" i="8"/>
  <c r="M109" i="8"/>
  <c r="O109" i="8" s="1"/>
  <c r="I109" i="8"/>
  <c r="M105" i="8"/>
  <c r="O105" i="8" s="1"/>
  <c r="I105" i="8"/>
  <c r="O101" i="8"/>
  <c r="M101" i="8"/>
  <c r="I101" i="8"/>
  <c r="M97" i="8"/>
  <c r="O97" i="8" s="1"/>
  <c r="I97" i="8"/>
  <c r="M93" i="8"/>
  <c r="O93" i="8" s="1"/>
  <c r="I93" i="8"/>
  <c r="O89" i="8"/>
  <c r="M89" i="8"/>
  <c r="I89" i="8"/>
  <c r="O85" i="8"/>
  <c r="M85" i="8"/>
  <c r="I85" i="8"/>
  <c r="M81" i="8"/>
  <c r="O81" i="8" s="1"/>
  <c r="I81" i="8"/>
  <c r="M77" i="8"/>
  <c r="O77" i="8" s="1"/>
  <c r="I77" i="8"/>
  <c r="M73" i="8"/>
  <c r="M68" i="8" s="1"/>
  <c r="I73" i="8"/>
  <c r="O69" i="8"/>
  <c r="M69" i="8"/>
  <c r="I69" i="8"/>
  <c r="L68" i="8"/>
  <c r="K68" i="8"/>
  <c r="J68" i="8"/>
  <c r="M64" i="8"/>
  <c r="O64" i="8" s="1"/>
  <c r="I64" i="8"/>
  <c r="M63" i="8"/>
  <c r="L63" i="8"/>
  <c r="K63" i="8"/>
  <c r="J63" i="8"/>
  <c r="M59" i="8"/>
  <c r="O59" i="8" s="1"/>
  <c r="I59" i="8"/>
  <c r="O55" i="8"/>
  <c r="M55" i="8"/>
  <c r="I55" i="8"/>
  <c r="M51" i="8"/>
  <c r="O51" i="8" s="1"/>
  <c r="I51" i="8"/>
  <c r="M47" i="8"/>
  <c r="O47" i="8" s="1"/>
  <c r="I47" i="8"/>
  <c r="M43" i="8"/>
  <c r="O43" i="8" s="1"/>
  <c r="I43" i="8"/>
  <c r="O39" i="8"/>
  <c r="M39" i="8"/>
  <c r="I39" i="8"/>
  <c r="M35" i="8"/>
  <c r="O35" i="8" s="1"/>
  <c r="I35" i="8"/>
  <c r="M31" i="8"/>
  <c r="O31" i="8" s="1"/>
  <c r="I31" i="8"/>
  <c r="M27" i="8"/>
  <c r="O27" i="8" s="1"/>
  <c r="I27" i="8"/>
  <c r="O23" i="8"/>
  <c r="M23" i="8"/>
  <c r="I23" i="8"/>
  <c r="L22" i="8"/>
  <c r="K22" i="8"/>
  <c r="J22" i="8"/>
  <c r="O18" i="8"/>
  <c r="M18" i="8"/>
  <c r="I18" i="8"/>
  <c r="M14" i="8"/>
  <c r="O14" i="8" s="1"/>
  <c r="I14" i="8"/>
  <c r="M10" i="8"/>
  <c r="O10" i="8" s="1"/>
  <c r="I10" i="8"/>
  <c r="L9" i="8"/>
  <c r="K9" i="8"/>
  <c r="J9" i="8"/>
  <c r="J8" i="8"/>
  <c r="M60" i="7"/>
  <c r="O60" i="7" s="1"/>
  <c r="I60" i="7"/>
  <c r="M56" i="7"/>
  <c r="O56" i="7" s="1"/>
  <c r="I56" i="7"/>
  <c r="M52" i="7"/>
  <c r="O52" i="7" s="1"/>
  <c r="I52" i="7"/>
  <c r="O48" i="7"/>
  <c r="M48" i="7"/>
  <c r="I48" i="7"/>
  <c r="M44" i="7"/>
  <c r="O44" i="7" s="1"/>
  <c r="I44" i="7"/>
  <c r="M40" i="7"/>
  <c r="M27" i="7" s="1"/>
  <c r="I40" i="7"/>
  <c r="M36" i="7"/>
  <c r="O36" i="7" s="1"/>
  <c r="I36" i="7"/>
  <c r="O32" i="7"/>
  <c r="M32" i="7"/>
  <c r="I32" i="7"/>
  <c r="M28" i="7"/>
  <c r="O28" i="7" s="1"/>
  <c r="I28" i="7"/>
  <c r="L27" i="7"/>
  <c r="K27" i="7"/>
  <c r="K8" i="7" s="1"/>
  <c r="J27" i="7"/>
  <c r="M23" i="7"/>
  <c r="O23" i="7" s="1"/>
  <c r="I23" i="7"/>
  <c r="O19" i="7"/>
  <c r="M19" i="7"/>
  <c r="I19" i="7"/>
  <c r="M15" i="7"/>
  <c r="O15" i="7" s="1"/>
  <c r="I15" i="7"/>
  <c r="L14" i="7"/>
  <c r="L8" i="7" s="1"/>
  <c r="T7" i="7" s="1"/>
  <c r="F18" i="1" s="1"/>
  <c r="F16" i="1" s="1"/>
  <c r="K14" i="7"/>
  <c r="J14" i="7"/>
  <c r="M10" i="7"/>
  <c r="I10" i="7"/>
  <c r="L9" i="7"/>
  <c r="K9" i="7"/>
  <c r="J9" i="7"/>
  <c r="J8" i="7" s="1"/>
  <c r="O40" i="6"/>
  <c r="M40" i="6"/>
  <c r="I40" i="6"/>
  <c r="M36" i="6"/>
  <c r="O36" i="6" s="1"/>
  <c r="I36" i="6"/>
  <c r="M32" i="6"/>
  <c r="M27" i="6" s="1"/>
  <c r="I32" i="6"/>
  <c r="M28" i="6"/>
  <c r="O28" i="6" s="1"/>
  <c r="I28" i="6"/>
  <c r="L27" i="6"/>
  <c r="K27" i="6"/>
  <c r="J27" i="6"/>
  <c r="M23" i="6"/>
  <c r="O23" i="6" s="1"/>
  <c r="I23" i="6"/>
  <c r="M19" i="6"/>
  <c r="O19" i="6" s="1"/>
  <c r="I19" i="6"/>
  <c r="M15" i="6"/>
  <c r="I15" i="6"/>
  <c r="L14" i="6"/>
  <c r="K14" i="6"/>
  <c r="J14" i="6"/>
  <c r="M10" i="6"/>
  <c r="O10" i="6" s="1"/>
  <c r="I10" i="6"/>
  <c r="M9" i="6"/>
  <c r="L9" i="6"/>
  <c r="K9" i="6"/>
  <c r="K8" i="6" s="1"/>
  <c r="J9" i="6"/>
  <c r="J8" i="6" s="1"/>
  <c r="L8" i="6"/>
  <c r="T7" i="6"/>
  <c r="F17" i="1" s="1"/>
  <c r="M67" i="5"/>
  <c r="O67" i="5" s="1"/>
  <c r="I67" i="5"/>
  <c r="M63" i="5"/>
  <c r="O63" i="5" s="1"/>
  <c r="I63" i="5"/>
  <c r="O59" i="5"/>
  <c r="M59" i="5"/>
  <c r="I59" i="5"/>
  <c r="M55" i="5"/>
  <c r="O55" i="5" s="1"/>
  <c r="I55" i="5"/>
  <c r="O51" i="5"/>
  <c r="M51" i="5"/>
  <c r="I51" i="5"/>
  <c r="M47" i="5"/>
  <c r="O47" i="5" s="1"/>
  <c r="I47" i="5"/>
  <c r="O43" i="5"/>
  <c r="M43" i="5"/>
  <c r="I43" i="5"/>
  <c r="M39" i="5"/>
  <c r="O39" i="5" s="1"/>
  <c r="I39" i="5"/>
  <c r="M35" i="5"/>
  <c r="O35" i="5" s="1"/>
  <c r="I35" i="5"/>
  <c r="M31" i="5"/>
  <c r="O31" i="5" s="1"/>
  <c r="I31" i="5"/>
  <c r="O27" i="5"/>
  <c r="M27" i="5"/>
  <c r="I27" i="5"/>
  <c r="M23" i="5"/>
  <c r="O23" i="5" s="1"/>
  <c r="I23" i="5"/>
  <c r="M19" i="5"/>
  <c r="M14" i="5" s="1"/>
  <c r="I19" i="5"/>
  <c r="M15" i="5"/>
  <c r="O15" i="5" s="1"/>
  <c r="I15" i="5"/>
  <c r="L14" i="5"/>
  <c r="K14" i="5"/>
  <c r="J14" i="5"/>
  <c r="M10" i="5"/>
  <c r="O10" i="5" s="1"/>
  <c r="I10" i="5"/>
  <c r="M9" i="5"/>
  <c r="L9" i="5"/>
  <c r="L8" i="5" s="1"/>
  <c r="T7" i="5" s="1"/>
  <c r="F15" i="1" s="1"/>
  <c r="K9" i="5"/>
  <c r="J9" i="5"/>
  <c r="J8" i="5" s="1"/>
  <c r="K8" i="5"/>
  <c r="M288" i="4"/>
  <c r="O288" i="4" s="1"/>
  <c r="I288" i="4"/>
  <c r="O284" i="4"/>
  <c r="M284" i="4"/>
  <c r="I284" i="4"/>
  <c r="M280" i="4"/>
  <c r="O280" i="4" s="1"/>
  <c r="I280" i="4"/>
  <c r="M276" i="4"/>
  <c r="O276" i="4" s="1"/>
  <c r="I276" i="4"/>
  <c r="M272" i="4"/>
  <c r="O272" i="4" s="1"/>
  <c r="I272" i="4"/>
  <c r="O268" i="4"/>
  <c r="M268" i="4"/>
  <c r="I268" i="4"/>
  <c r="M264" i="4"/>
  <c r="O264" i="4" s="1"/>
  <c r="I264" i="4"/>
  <c r="M260" i="4"/>
  <c r="O260" i="4" s="1"/>
  <c r="I260" i="4"/>
  <c r="M256" i="4"/>
  <c r="O256" i="4" s="1"/>
  <c r="I256" i="4"/>
  <c r="O252" i="4"/>
  <c r="M252" i="4"/>
  <c r="I252" i="4"/>
  <c r="M248" i="4"/>
  <c r="O248" i="4" s="1"/>
  <c r="I248" i="4"/>
  <c r="M244" i="4"/>
  <c r="O244" i="4" s="1"/>
  <c r="I244" i="4"/>
  <c r="O240" i="4"/>
  <c r="M240" i="4"/>
  <c r="I240" i="4"/>
  <c r="O236" i="4"/>
  <c r="M236" i="4"/>
  <c r="I236" i="4"/>
  <c r="M232" i="4"/>
  <c r="O232" i="4" s="1"/>
  <c r="I232" i="4"/>
  <c r="M228" i="4"/>
  <c r="O228" i="4" s="1"/>
  <c r="I228" i="4"/>
  <c r="O224" i="4"/>
  <c r="M224" i="4"/>
  <c r="I224" i="4"/>
  <c r="O220" i="4"/>
  <c r="M220" i="4"/>
  <c r="I220" i="4"/>
  <c r="M216" i="4"/>
  <c r="O216" i="4" s="1"/>
  <c r="I216" i="4"/>
  <c r="M212" i="4"/>
  <c r="O212" i="4" s="1"/>
  <c r="I212" i="4"/>
  <c r="O208" i="4"/>
  <c r="M208" i="4"/>
  <c r="I208" i="4"/>
  <c r="O204" i="4"/>
  <c r="M204" i="4"/>
  <c r="I204" i="4"/>
  <c r="M200" i="4"/>
  <c r="O200" i="4" s="1"/>
  <c r="I200" i="4"/>
  <c r="M196" i="4"/>
  <c r="O196" i="4" s="1"/>
  <c r="I196" i="4"/>
  <c r="M192" i="4"/>
  <c r="M179" i="4" s="1"/>
  <c r="I192" i="4"/>
  <c r="O188" i="4"/>
  <c r="M188" i="4"/>
  <c r="I188" i="4"/>
  <c r="M184" i="4"/>
  <c r="O184" i="4" s="1"/>
  <c r="I184" i="4"/>
  <c r="M180" i="4"/>
  <c r="O180" i="4" s="1"/>
  <c r="I180" i="4"/>
  <c r="L179" i="4"/>
  <c r="L8" i="4" s="1"/>
  <c r="T7" i="4" s="1"/>
  <c r="F14" i="1" s="1"/>
  <c r="K179" i="4"/>
  <c r="K8" i="4" s="1"/>
  <c r="J179" i="4"/>
  <c r="M175" i="4"/>
  <c r="O175" i="4" s="1"/>
  <c r="I175" i="4"/>
  <c r="O171" i="4"/>
  <c r="M171" i="4"/>
  <c r="I171" i="4"/>
  <c r="M167" i="4"/>
  <c r="O167" i="4" s="1"/>
  <c r="I167" i="4"/>
  <c r="M163" i="4"/>
  <c r="O163" i="4" s="1"/>
  <c r="I163" i="4"/>
  <c r="M159" i="4"/>
  <c r="O159" i="4" s="1"/>
  <c r="I159" i="4"/>
  <c r="O155" i="4"/>
  <c r="M155" i="4"/>
  <c r="I155" i="4"/>
  <c r="M151" i="4"/>
  <c r="O151" i="4" s="1"/>
  <c r="I151" i="4"/>
  <c r="M147" i="4"/>
  <c r="O147" i="4" s="1"/>
  <c r="I147" i="4"/>
  <c r="M143" i="4"/>
  <c r="O143" i="4" s="1"/>
  <c r="I143" i="4"/>
  <c r="O139" i="4"/>
  <c r="M139" i="4"/>
  <c r="I139" i="4"/>
  <c r="M135" i="4"/>
  <c r="O135" i="4" s="1"/>
  <c r="I135" i="4"/>
  <c r="M131" i="4"/>
  <c r="O131" i="4" s="1"/>
  <c r="I131" i="4"/>
  <c r="M127" i="4"/>
  <c r="O127" i="4" s="1"/>
  <c r="I127" i="4"/>
  <c r="O123" i="4"/>
  <c r="M123" i="4"/>
  <c r="I123" i="4"/>
  <c r="M119" i="4"/>
  <c r="O119" i="4" s="1"/>
  <c r="I119" i="4"/>
  <c r="M115" i="4"/>
  <c r="O115" i="4" s="1"/>
  <c r="I115" i="4"/>
  <c r="M111" i="4"/>
  <c r="O111" i="4" s="1"/>
  <c r="I111" i="4"/>
  <c r="O107" i="4"/>
  <c r="M107" i="4"/>
  <c r="I107" i="4"/>
  <c r="M103" i="4"/>
  <c r="O103" i="4" s="1"/>
  <c r="I103" i="4"/>
  <c r="M99" i="4"/>
  <c r="O99" i="4" s="1"/>
  <c r="I99" i="4"/>
  <c r="M95" i="4"/>
  <c r="O95" i="4" s="1"/>
  <c r="I95" i="4"/>
  <c r="O91" i="4"/>
  <c r="M91" i="4"/>
  <c r="I91" i="4"/>
  <c r="O87" i="4"/>
  <c r="M87" i="4"/>
  <c r="I87" i="4"/>
  <c r="M83" i="4"/>
  <c r="O83" i="4" s="1"/>
  <c r="I83" i="4"/>
  <c r="M79" i="4"/>
  <c r="O79" i="4" s="1"/>
  <c r="I79" i="4"/>
  <c r="O75" i="4"/>
  <c r="M75" i="4"/>
  <c r="I75" i="4"/>
  <c r="O71" i="4"/>
  <c r="M71" i="4"/>
  <c r="I71" i="4"/>
  <c r="M67" i="4"/>
  <c r="O67" i="4" s="1"/>
  <c r="I67" i="4"/>
  <c r="M63" i="4"/>
  <c r="O63" i="4" s="1"/>
  <c r="I63" i="4"/>
  <c r="O59" i="4"/>
  <c r="M59" i="4"/>
  <c r="I59" i="4"/>
  <c r="O55" i="4"/>
  <c r="M55" i="4"/>
  <c r="I55" i="4"/>
  <c r="M51" i="4"/>
  <c r="O51" i="4" s="1"/>
  <c r="I51" i="4"/>
  <c r="M47" i="4"/>
  <c r="O47" i="4" s="1"/>
  <c r="I47" i="4"/>
  <c r="O43" i="4"/>
  <c r="M43" i="4"/>
  <c r="I43" i="4"/>
  <c r="M39" i="4"/>
  <c r="M30" i="4" s="1"/>
  <c r="I39" i="4"/>
  <c r="O35" i="4"/>
  <c r="M35" i="4"/>
  <c r="I35" i="4"/>
  <c r="M31" i="4"/>
  <c r="O31" i="4" s="1"/>
  <c r="I31" i="4"/>
  <c r="L30" i="4"/>
  <c r="K30" i="4"/>
  <c r="J30" i="4"/>
  <c r="M26" i="4"/>
  <c r="O26" i="4" s="1"/>
  <c r="I26" i="4"/>
  <c r="O22" i="4"/>
  <c r="M22" i="4"/>
  <c r="I22" i="4"/>
  <c r="M18" i="4"/>
  <c r="O18" i="4" s="1"/>
  <c r="I18" i="4"/>
  <c r="O14" i="4"/>
  <c r="M14" i="4"/>
  <c r="I14" i="4"/>
  <c r="M10" i="4"/>
  <c r="M9" i="4" s="1"/>
  <c r="M8" i="4" s="1"/>
  <c r="I10" i="4"/>
  <c r="L9" i="4"/>
  <c r="K9" i="4"/>
  <c r="J9" i="4"/>
  <c r="M416" i="3"/>
  <c r="O416" i="3" s="1"/>
  <c r="I416" i="3"/>
  <c r="O412" i="3"/>
  <c r="M412" i="3"/>
  <c r="I412" i="3"/>
  <c r="M408" i="3"/>
  <c r="O408" i="3" s="1"/>
  <c r="I408" i="3"/>
  <c r="M404" i="3"/>
  <c r="O404" i="3" s="1"/>
  <c r="I404" i="3"/>
  <c r="M400" i="3"/>
  <c r="O400" i="3" s="1"/>
  <c r="I400" i="3"/>
  <c r="O396" i="3"/>
  <c r="M396" i="3"/>
  <c r="I396" i="3"/>
  <c r="O392" i="3"/>
  <c r="M392" i="3"/>
  <c r="I392" i="3"/>
  <c r="M388" i="3"/>
  <c r="O388" i="3" s="1"/>
  <c r="I388" i="3"/>
  <c r="M384" i="3"/>
  <c r="O384" i="3" s="1"/>
  <c r="I384" i="3"/>
  <c r="O380" i="3"/>
  <c r="M380" i="3"/>
  <c r="I380" i="3"/>
  <c r="O376" i="3"/>
  <c r="M376" i="3"/>
  <c r="I376" i="3"/>
  <c r="M372" i="3"/>
  <c r="O372" i="3" s="1"/>
  <c r="I372" i="3"/>
  <c r="M368" i="3"/>
  <c r="O368" i="3" s="1"/>
  <c r="I368" i="3"/>
  <c r="O364" i="3"/>
  <c r="M364" i="3"/>
  <c r="I364" i="3"/>
  <c r="O360" i="3"/>
  <c r="M360" i="3"/>
  <c r="I360" i="3"/>
  <c r="M356" i="3"/>
  <c r="O356" i="3" s="1"/>
  <c r="I356" i="3"/>
  <c r="M352" i="3"/>
  <c r="O352" i="3" s="1"/>
  <c r="I352" i="3"/>
  <c r="O348" i="3"/>
  <c r="M348" i="3"/>
  <c r="I348" i="3"/>
  <c r="M344" i="3"/>
  <c r="O344" i="3" s="1"/>
  <c r="I344" i="3"/>
  <c r="M340" i="3"/>
  <c r="O340" i="3" s="1"/>
  <c r="I340" i="3"/>
  <c r="M336" i="3"/>
  <c r="O336" i="3" s="1"/>
  <c r="I336" i="3"/>
  <c r="O332" i="3"/>
  <c r="M332" i="3"/>
  <c r="I332" i="3"/>
  <c r="M328" i="3"/>
  <c r="O328" i="3" s="1"/>
  <c r="I328" i="3"/>
  <c r="M324" i="3"/>
  <c r="O324" i="3" s="1"/>
  <c r="I324" i="3"/>
  <c r="M320" i="3"/>
  <c r="O320" i="3" s="1"/>
  <c r="I320" i="3"/>
  <c r="O316" i="3"/>
  <c r="M316" i="3"/>
  <c r="I316" i="3"/>
  <c r="M312" i="3"/>
  <c r="O312" i="3" s="1"/>
  <c r="I312" i="3"/>
  <c r="M308" i="3"/>
  <c r="O308" i="3" s="1"/>
  <c r="I308" i="3"/>
  <c r="O304" i="3"/>
  <c r="M304" i="3"/>
  <c r="I304" i="3"/>
  <c r="O300" i="3"/>
  <c r="M300" i="3"/>
  <c r="I300" i="3"/>
  <c r="M296" i="3"/>
  <c r="O296" i="3" s="1"/>
  <c r="I296" i="3"/>
  <c r="M292" i="3"/>
  <c r="O292" i="3" s="1"/>
  <c r="I292" i="3"/>
  <c r="O288" i="3"/>
  <c r="M288" i="3"/>
  <c r="I288" i="3"/>
  <c r="O284" i="3"/>
  <c r="M284" i="3"/>
  <c r="I284" i="3"/>
  <c r="M280" i="3"/>
  <c r="O280" i="3" s="1"/>
  <c r="I280" i="3"/>
  <c r="M276" i="3"/>
  <c r="O276" i="3" s="1"/>
  <c r="I276" i="3"/>
  <c r="L275" i="3"/>
  <c r="K275" i="3"/>
  <c r="J275" i="3"/>
  <c r="M271" i="3"/>
  <c r="O271" i="3" s="1"/>
  <c r="I271" i="3"/>
  <c r="O267" i="3"/>
  <c r="M267" i="3"/>
  <c r="I267" i="3"/>
  <c r="M263" i="3"/>
  <c r="O263" i="3" s="1"/>
  <c r="I263" i="3"/>
  <c r="O259" i="3"/>
  <c r="M259" i="3"/>
  <c r="I259" i="3"/>
  <c r="M255" i="3"/>
  <c r="O255" i="3" s="1"/>
  <c r="I255" i="3"/>
  <c r="O251" i="3"/>
  <c r="M251" i="3"/>
  <c r="I251" i="3"/>
  <c r="M247" i="3"/>
  <c r="O247" i="3" s="1"/>
  <c r="I247" i="3"/>
  <c r="M243" i="3"/>
  <c r="O243" i="3" s="1"/>
  <c r="I243" i="3"/>
  <c r="M239" i="3"/>
  <c r="O239" i="3" s="1"/>
  <c r="I239" i="3"/>
  <c r="O235" i="3"/>
  <c r="M235" i="3"/>
  <c r="I235" i="3"/>
  <c r="M231" i="3"/>
  <c r="O231" i="3" s="1"/>
  <c r="I231" i="3"/>
  <c r="M227" i="3"/>
  <c r="O227" i="3" s="1"/>
  <c r="I227" i="3"/>
  <c r="M223" i="3"/>
  <c r="O223" i="3" s="1"/>
  <c r="I223" i="3"/>
  <c r="O219" i="3"/>
  <c r="M219" i="3"/>
  <c r="I219" i="3"/>
  <c r="M215" i="3"/>
  <c r="O215" i="3" s="1"/>
  <c r="I215" i="3"/>
  <c r="M211" i="3"/>
  <c r="O211" i="3" s="1"/>
  <c r="I211" i="3"/>
  <c r="M207" i="3"/>
  <c r="O207" i="3" s="1"/>
  <c r="I207" i="3"/>
  <c r="O203" i="3"/>
  <c r="M203" i="3"/>
  <c r="I203" i="3"/>
  <c r="M199" i="3"/>
  <c r="O199" i="3" s="1"/>
  <c r="I199" i="3"/>
  <c r="M195" i="3"/>
  <c r="O195" i="3" s="1"/>
  <c r="I195" i="3"/>
  <c r="M191" i="3"/>
  <c r="O191" i="3" s="1"/>
  <c r="I191" i="3"/>
  <c r="O187" i="3"/>
  <c r="M187" i="3"/>
  <c r="I187" i="3"/>
  <c r="M183" i="3"/>
  <c r="O183" i="3" s="1"/>
  <c r="I183" i="3"/>
  <c r="M179" i="3"/>
  <c r="O179" i="3" s="1"/>
  <c r="I179" i="3"/>
  <c r="M175" i="3"/>
  <c r="O175" i="3" s="1"/>
  <c r="I175" i="3"/>
  <c r="O171" i="3"/>
  <c r="M171" i="3"/>
  <c r="I171" i="3"/>
  <c r="M167" i="3"/>
  <c r="O167" i="3" s="1"/>
  <c r="I167" i="3"/>
  <c r="M163" i="3"/>
  <c r="O163" i="3" s="1"/>
  <c r="I163" i="3"/>
  <c r="M159" i="3"/>
  <c r="O159" i="3" s="1"/>
  <c r="I159" i="3"/>
  <c r="O155" i="3"/>
  <c r="M155" i="3"/>
  <c r="I155" i="3"/>
  <c r="O151" i="3"/>
  <c r="M151" i="3"/>
  <c r="I151" i="3"/>
  <c r="M147" i="3"/>
  <c r="O147" i="3" s="1"/>
  <c r="I147" i="3"/>
  <c r="M143" i="3"/>
  <c r="O143" i="3" s="1"/>
  <c r="I143" i="3"/>
  <c r="O139" i="3"/>
  <c r="M139" i="3"/>
  <c r="I139" i="3"/>
  <c r="O135" i="3"/>
  <c r="M135" i="3"/>
  <c r="I135" i="3"/>
  <c r="M131" i="3"/>
  <c r="O131" i="3" s="1"/>
  <c r="I131" i="3"/>
  <c r="M127" i="3"/>
  <c r="O127" i="3" s="1"/>
  <c r="I127" i="3"/>
  <c r="O123" i="3"/>
  <c r="M123" i="3"/>
  <c r="I123" i="3"/>
  <c r="O119" i="3"/>
  <c r="M119" i="3"/>
  <c r="I119" i="3"/>
  <c r="M115" i="3"/>
  <c r="O115" i="3" s="1"/>
  <c r="I115" i="3"/>
  <c r="M111" i="3"/>
  <c r="O111" i="3" s="1"/>
  <c r="I111" i="3"/>
  <c r="O107" i="3"/>
  <c r="M107" i="3"/>
  <c r="I107" i="3"/>
  <c r="M103" i="3"/>
  <c r="O103" i="3" s="1"/>
  <c r="I103" i="3"/>
  <c r="O99" i="3"/>
  <c r="M99" i="3"/>
  <c r="I99" i="3"/>
  <c r="M95" i="3"/>
  <c r="O95" i="3" s="1"/>
  <c r="I95" i="3"/>
  <c r="O91" i="3"/>
  <c r="M91" i="3"/>
  <c r="I91" i="3"/>
  <c r="M87" i="3"/>
  <c r="O87" i="3" s="1"/>
  <c r="I87" i="3"/>
  <c r="O83" i="3"/>
  <c r="M83" i="3"/>
  <c r="I83" i="3"/>
  <c r="M79" i="3"/>
  <c r="O79" i="3" s="1"/>
  <c r="I79" i="3"/>
  <c r="O75" i="3"/>
  <c r="M75" i="3"/>
  <c r="I75" i="3"/>
  <c r="M71" i="3"/>
  <c r="O71" i="3" s="1"/>
  <c r="I71" i="3"/>
  <c r="O67" i="3"/>
  <c r="M67" i="3"/>
  <c r="I67" i="3"/>
  <c r="M63" i="3"/>
  <c r="O63" i="3" s="1"/>
  <c r="I63" i="3"/>
  <c r="O59" i="3"/>
  <c r="M59" i="3"/>
  <c r="I59" i="3"/>
  <c r="M55" i="3"/>
  <c r="O55" i="3" s="1"/>
  <c r="I55" i="3"/>
  <c r="M51" i="3"/>
  <c r="O51" i="3" s="1"/>
  <c r="I51" i="3"/>
  <c r="M47" i="3"/>
  <c r="O47" i="3" s="1"/>
  <c r="I47" i="3"/>
  <c r="O43" i="3"/>
  <c r="M43" i="3"/>
  <c r="I43" i="3"/>
  <c r="M39" i="3"/>
  <c r="O39" i="3" s="1"/>
  <c r="I39" i="3"/>
  <c r="M35" i="3"/>
  <c r="O35" i="3" s="1"/>
  <c r="I35" i="3"/>
  <c r="L34" i="3"/>
  <c r="K34" i="3"/>
  <c r="K8" i="3" s="1"/>
  <c r="J34" i="3"/>
  <c r="O30" i="3"/>
  <c r="M30" i="3"/>
  <c r="I30" i="3"/>
  <c r="M26" i="3"/>
  <c r="O26" i="3" s="1"/>
  <c r="I26" i="3"/>
  <c r="M22" i="3"/>
  <c r="M9" i="3" s="1"/>
  <c r="I22" i="3"/>
  <c r="M18" i="3"/>
  <c r="O18" i="3" s="1"/>
  <c r="I18" i="3"/>
  <c r="O14" i="3"/>
  <c r="M14" i="3"/>
  <c r="I14" i="3"/>
  <c r="M10" i="3"/>
  <c r="O10" i="3" s="1"/>
  <c r="I10" i="3"/>
  <c r="L9" i="3"/>
  <c r="L8" i="3" s="1"/>
  <c r="T7" i="3" s="1"/>
  <c r="F13" i="1" s="1"/>
  <c r="F12" i="1" s="1"/>
  <c r="K9" i="3"/>
  <c r="J9" i="3"/>
  <c r="J8" i="3" s="1"/>
  <c r="M437" i="2"/>
  <c r="O437" i="2" s="1"/>
  <c r="I437" i="2"/>
  <c r="M436" i="2"/>
  <c r="L436" i="2"/>
  <c r="K436" i="2"/>
  <c r="J436" i="2"/>
  <c r="O432" i="2"/>
  <c r="M432" i="2"/>
  <c r="I432" i="2"/>
  <c r="M428" i="2"/>
  <c r="O428" i="2" s="1"/>
  <c r="I428" i="2"/>
  <c r="M424" i="2"/>
  <c r="O424" i="2" s="1"/>
  <c r="I424" i="2"/>
  <c r="M420" i="2"/>
  <c r="O420" i="2" s="1"/>
  <c r="I420" i="2"/>
  <c r="M419" i="2"/>
  <c r="L419" i="2"/>
  <c r="K419" i="2"/>
  <c r="J419" i="2"/>
  <c r="M415" i="2"/>
  <c r="O415" i="2" s="1"/>
  <c r="I415" i="2"/>
  <c r="M411" i="2"/>
  <c r="O411" i="2" s="1"/>
  <c r="I411" i="2"/>
  <c r="M407" i="2"/>
  <c r="O407" i="2" s="1"/>
  <c r="I407" i="2"/>
  <c r="O403" i="2"/>
  <c r="M403" i="2"/>
  <c r="I403" i="2"/>
  <c r="O399" i="2"/>
  <c r="M399" i="2"/>
  <c r="I399" i="2"/>
  <c r="M395" i="2"/>
  <c r="O395" i="2" s="1"/>
  <c r="I395" i="2"/>
  <c r="M391" i="2"/>
  <c r="O391" i="2" s="1"/>
  <c r="I391" i="2"/>
  <c r="M390" i="2"/>
  <c r="L390" i="2"/>
  <c r="K390" i="2"/>
  <c r="J390" i="2"/>
  <c r="O386" i="2"/>
  <c r="M386" i="2"/>
  <c r="I386" i="2"/>
  <c r="O382" i="2"/>
  <c r="M382" i="2"/>
  <c r="I382" i="2"/>
  <c r="M378" i="2"/>
  <c r="O378" i="2" s="1"/>
  <c r="I378" i="2"/>
  <c r="M374" i="2"/>
  <c r="O374" i="2" s="1"/>
  <c r="I374" i="2"/>
  <c r="O370" i="2"/>
  <c r="M370" i="2"/>
  <c r="I370" i="2"/>
  <c r="O366" i="2"/>
  <c r="M366" i="2"/>
  <c r="I366" i="2"/>
  <c r="M362" i="2"/>
  <c r="O362" i="2" s="1"/>
  <c r="I362" i="2"/>
  <c r="M358" i="2"/>
  <c r="O358" i="2" s="1"/>
  <c r="I358" i="2"/>
  <c r="O354" i="2"/>
  <c r="M354" i="2"/>
  <c r="I354" i="2"/>
  <c r="O350" i="2"/>
  <c r="M350" i="2"/>
  <c r="I350" i="2"/>
  <c r="M346" i="2"/>
  <c r="O346" i="2" s="1"/>
  <c r="I346" i="2"/>
  <c r="M342" i="2"/>
  <c r="O342" i="2" s="1"/>
  <c r="I342" i="2"/>
  <c r="M338" i="2"/>
  <c r="O338" i="2" s="1"/>
  <c r="I338" i="2"/>
  <c r="O334" i="2"/>
  <c r="M334" i="2"/>
  <c r="I334" i="2"/>
  <c r="M330" i="2"/>
  <c r="O330" i="2" s="1"/>
  <c r="I330" i="2"/>
  <c r="M326" i="2"/>
  <c r="O326" i="2" s="1"/>
  <c r="I326" i="2"/>
  <c r="M322" i="2"/>
  <c r="O322" i="2" s="1"/>
  <c r="I322" i="2"/>
  <c r="O318" i="2"/>
  <c r="M318" i="2"/>
  <c r="I318" i="2"/>
  <c r="M314" i="2"/>
  <c r="O314" i="2" s="1"/>
  <c r="I314" i="2"/>
  <c r="M310" i="2"/>
  <c r="O310" i="2" s="1"/>
  <c r="I310" i="2"/>
  <c r="M306" i="2"/>
  <c r="O306" i="2" s="1"/>
  <c r="I306" i="2"/>
  <c r="O302" i="2"/>
  <c r="M302" i="2"/>
  <c r="I302" i="2"/>
  <c r="M298" i="2"/>
  <c r="O298" i="2" s="1"/>
  <c r="I298" i="2"/>
  <c r="M294" i="2"/>
  <c r="O294" i="2" s="1"/>
  <c r="I294" i="2"/>
  <c r="M290" i="2"/>
  <c r="O290" i="2" s="1"/>
  <c r="I290" i="2"/>
  <c r="O286" i="2"/>
  <c r="M286" i="2"/>
  <c r="I286" i="2"/>
  <c r="O282" i="2"/>
  <c r="M282" i="2"/>
  <c r="I282" i="2"/>
  <c r="M278" i="2"/>
  <c r="O278" i="2" s="1"/>
  <c r="I278" i="2"/>
  <c r="M274" i="2"/>
  <c r="O274" i="2" s="1"/>
  <c r="I274" i="2"/>
  <c r="O270" i="2"/>
  <c r="M270" i="2"/>
  <c r="I270" i="2"/>
  <c r="O266" i="2"/>
  <c r="M266" i="2"/>
  <c r="I266" i="2"/>
  <c r="M262" i="2"/>
  <c r="O262" i="2" s="1"/>
  <c r="I262" i="2"/>
  <c r="M258" i="2"/>
  <c r="O258" i="2" s="1"/>
  <c r="I258" i="2"/>
  <c r="O254" i="2"/>
  <c r="M254" i="2"/>
  <c r="I254" i="2"/>
  <c r="O250" i="2"/>
  <c r="M250" i="2"/>
  <c r="I250" i="2"/>
  <c r="M246" i="2"/>
  <c r="O246" i="2" s="1"/>
  <c r="I246" i="2"/>
  <c r="L245" i="2"/>
  <c r="K245" i="2"/>
  <c r="J245" i="2"/>
  <c r="M241" i="2"/>
  <c r="O241" i="2" s="1"/>
  <c r="I241" i="2"/>
  <c r="M237" i="2"/>
  <c r="O237" i="2" s="1"/>
  <c r="I237" i="2"/>
  <c r="O233" i="2"/>
  <c r="M233" i="2"/>
  <c r="I233" i="2"/>
  <c r="M229" i="2"/>
  <c r="O229" i="2" s="1"/>
  <c r="I229" i="2"/>
  <c r="M225" i="2"/>
  <c r="O225" i="2" s="1"/>
  <c r="I225" i="2"/>
  <c r="M221" i="2"/>
  <c r="O221" i="2" s="1"/>
  <c r="I221" i="2"/>
  <c r="O217" i="2"/>
  <c r="M217" i="2"/>
  <c r="I217" i="2"/>
  <c r="M213" i="2"/>
  <c r="O213" i="2" s="1"/>
  <c r="I213" i="2"/>
  <c r="M209" i="2"/>
  <c r="O209" i="2" s="1"/>
  <c r="I209" i="2"/>
  <c r="M205" i="2"/>
  <c r="O205" i="2" s="1"/>
  <c r="I205" i="2"/>
  <c r="O201" i="2"/>
  <c r="M201" i="2"/>
  <c r="I201" i="2"/>
  <c r="M197" i="2"/>
  <c r="O197" i="2" s="1"/>
  <c r="I197" i="2"/>
  <c r="M193" i="2"/>
  <c r="O193" i="2" s="1"/>
  <c r="I193" i="2"/>
  <c r="M189" i="2"/>
  <c r="O189" i="2" s="1"/>
  <c r="I189" i="2"/>
  <c r="M185" i="2"/>
  <c r="O185" i="2" s="1"/>
  <c r="I185" i="2"/>
  <c r="O181" i="2"/>
  <c r="M181" i="2"/>
  <c r="I181" i="2"/>
  <c r="M177" i="2"/>
  <c r="O177" i="2" s="1"/>
  <c r="I177" i="2"/>
  <c r="L176" i="2"/>
  <c r="K176" i="2"/>
  <c r="J176" i="2"/>
  <c r="M172" i="2"/>
  <c r="O172" i="2" s="1"/>
  <c r="I172" i="2"/>
  <c r="O168" i="2"/>
  <c r="M168" i="2"/>
  <c r="I168" i="2"/>
  <c r="M164" i="2"/>
  <c r="O164" i="2" s="1"/>
  <c r="I164" i="2"/>
  <c r="O160" i="2"/>
  <c r="M160" i="2"/>
  <c r="I160" i="2"/>
  <c r="M156" i="2"/>
  <c r="O156" i="2" s="1"/>
  <c r="I156" i="2"/>
  <c r="O152" i="2"/>
  <c r="M152" i="2"/>
  <c r="I152" i="2"/>
  <c r="M148" i="2"/>
  <c r="O148" i="2" s="1"/>
  <c r="I148" i="2"/>
  <c r="O144" i="2"/>
  <c r="M144" i="2"/>
  <c r="I144" i="2"/>
  <c r="M140" i="2"/>
  <c r="O140" i="2" s="1"/>
  <c r="I140" i="2"/>
  <c r="O136" i="2"/>
  <c r="M136" i="2"/>
  <c r="I136" i="2"/>
  <c r="M132" i="2"/>
  <c r="O132" i="2" s="1"/>
  <c r="I132" i="2"/>
  <c r="O128" i="2"/>
  <c r="M128" i="2"/>
  <c r="I128" i="2"/>
  <c r="M124" i="2"/>
  <c r="O124" i="2" s="1"/>
  <c r="I124" i="2"/>
  <c r="M120" i="2"/>
  <c r="O120" i="2" s="1"/>
  <c r="I120" i="2"/>
  <c r="M116" i="2"/>
  <c r="O116" i="2" s="1"/>
  <c r="I116" i="2"/>
  <c r="O112" i="2"/>
  <c r="M112" i="2"/>
  <c r="I112" i="2"/>
  <c r="M108" i="2"/>
  <c r="O108" i="2" s="1"/>
  <c r="I108" i="2"/>
  <c r="M104" i="2"/>
  <c r="O104" i="2" s="1"/>
  <c r="I104" i="2"/>
  <c r="M100" i="2"/>
  <c r="O100" i="2" s="1"/>
  <c r="I100" i="2"/>
  <c r="L99" i="2"/>
  <c r="K99" i="2"/>
  <c r="J99" i="2"/>
  <c r="M95" i="2"/>
  <c r="O95" i="2" s="1"/>
  <c r="I95" i="2"/>
  <c r="O91" i="2"/>
  <c r="M91" i="2"/>
  <c r="I91" i="2"/>
  <c r="O87" i="2"/>
  <c r="M87" i="2"/>
  <c r="I87" i="2"/>
  <c r="M83" i="2"/>
  <c r="O83" i="2" s="1"/>
  <c r="I83" i="2"/>
  <c r="M79" i="2"/>
  <c r="O79" i="2" s="1"/>
  <c r="I79" i="2"/>
  <c r="M78" i="2"/>
  <c r="L78" i="2"/>
  <c r="K78" i="2"/>
  <c r="J78" i="2"/>
  <c r="O74" i="2"/>
  <c r="M74" i="2"/>
  <c r="I74" i="2"/>
  <c r="M70" i="2"/>
  <c r="O70" i="2" s="1"/>
  <c r="I70" i="2"/>
  <c r="M66" i="2"/>
  <c r="O66" i="2" s="1"/>
  <c r="I66" i="2"/>
  <c r="M62" i="2"/>
  <c r="O62" i="2" s="1"/>
  <c r="I62" i="2"/>
  <c r="O58" i="2"/>
  <c r="M58" i="2"/>
  <c r="I58" i="2"/>
  <c r="M54" i="2"/>
  <c r="O54" i="2" s="1"/>
  <c r="I54" i="2"/>
  <c r="M50" i="2"/>
  <c r="O50" i="2" s="1"/>
  <c r="I50" i="2"/>
  <c r="M46" i="2"/>
  <c r="O46" i="2" s="1"/>
  <c r="I46" i="2"/>
  <c r="M42" i="2"/>
  <c r="O42" i="2" s="1"/>
  <c r="I42" i="2"/>
  <c r="O38" i="2"/>
  <c r="M38" i="2"/>
  <c r="I38" i="2"/>
  <c r="M34" i="2"/>
  <c r="O34" i="2" s="1"/>
  <c r="I34" i="2"/>
  <c r="M30" i="2"/>
  <c r="O30" i="2" s="1"/>
  <c r="I30" i="2"/>
  <c r="M26" i="2"/>
  <c r="O26" i="2" s="1"/>
  <c r="I26" i="2"/>
  <c r="O22" i="2"/>
  <c r="M22" i="2"/>
  <c r="I22" i="2"/>
  <c r="M18" i="2"/>
  <c r="O18" i="2" s="1"/>
  <c r="I18" i="2"/>
  <c r="M14" i="2"/>
  <c r="O14" i="2" s="1"/>
  <c r="I14" i="2"/>
  <c r="M10" i="2"/>
  <c r="O10" i="2" s="1"/>
  <c r="I10" i="2"/>
  <c r="M9" i="2"/>
  <c r="L9" i="2"/>
  <c r="L8" i="2" s="1"/>
  <c r="T7" i="2" s="1"/>
  <c r="F11" i="1" s="1"/>
  <c r="F10" i="1" s="1"/>
  <c r="K9" i="2"/>
  <c r="J9" i="2"/>
  <c r="C14" i="1" l="1"/>
  <c r="M8" i="5"/>
  <c r="C15" i="1" s="1"/>
  <c r="O10" i="4"/>
  <c r="M245" i="2"/>
  <c r="M8" i="9"/>
  <c r="O39" i="4"/>
  <c r="O32" i="6"/>
  <c r="M176" i="2"/>
  <c r="O40" i="7"/>
  <c r="J8" i="4"/>
  <c r="M275" i="3"/>
  <c r="M34" i="3"/>
  <c r="M8" i="3" s="1"/>
  <c r="C13" i="1" s="1"/>
  <c r="O192" i="4"/>
  <c r="O73" i="8"/>
  <c r="O10" i="7"/>
  <c r="M9" i="7"/>
  <c r="K8" i="9"/>
  <c r="C22" i="1" s="1"/>
  <c r="J8" i="2"/>
  <c r="M99" i="2"/>
  <c r="M8" i="2" s="1"/>
  <c r="M14" i="7"/>
  <c r="K8" i="8"/>
  <c r="O22" i="3"/>
  <c r="O143" i="8"/>
  <c r="O19" i="5"/>
  <c r="O130" i="8"/>
  <c r="L8" i="9"/>
  <c r="T7" i="9" s="1"/>
  <c r="F22" i="1" s="1"/>
  <c r="F21" i="1" s="1"/>
  <c r="K8" i="2"/>
  <c r="L8" i="8"/>
  <c r="T7" i="8" s="1"/>
  <c r="F20" i="1" s="1"/>
  <c r="F19" i="1" s="1"/>
  <c r="O15" i="6"/>
  <c r="M14" i="6"/>
  <c r="M8" i="6" s="1"/>
  <c r="C17" i="1" s="1"/>
  <c r="M9" i="8"/>
  <c r="M22" i="8"/>
  <c r="M22" i="9"/>
  <c r="C12" i="1" l="1"/>
  <c r="D13" i="1"/>
  <c r="E13" i="1" s="1"/>
  <c r="D17" i="1"/>
  <c r="E17" i="1" s="1"/>
  <c r="E22" i="1"/>
  <c r="E21" i="1" s="1"/>
  <c r="C21" i="1"/>
  <c r="D22" i="1"/>
  <c r="M8" i="7"/>
  <c r="C18" i="1" s="1"/>
  <c r="D14" i="1"/>
  <c r="E14" i="1" s="1"/>
  <c r="D15" i="1"/>
  <c r="E15" i="1" s="1"/>
  <c r="M8" i="8"/>
  <c r="C11" i="1"/>
  <c r="C20" i="1"/>
  <c r="E12" i="1" l="1"/>
  <c r="D18" i="1"/>
  <c r="E18" i="1" s="1"/>
  <c r="E16" i="1" s="1"/>
  <c r="C19" i="1"/>
  <c r="D20" i="1"/>
  <c r="E20" i="1" s="1"/>
  <c r="E19" i="1" s="1"/>
  <c r="M3" i="9"/>
  <c r="D21" i="1"/>
  <c r="C16" i="1"/>
  <c r="E11" i="1"/>
  <c r="E10" i="1" s="1"/>
  <c r="C10" i="1"/>
  <c r="D11" i="1"/>
  <c r="D12" i="1"/>
  <c r="M3" i="3"/>
  <c r="M3" i="5"/>
  <c r="M3" i="4"/>
  <c r="C7" i="1" l="1"/>
  <c r="M3" i="8"/>
  <c r="D19" i="1"/>
  <c r="D10" i="1"/>
  <c r="C6" i="1"/>
  <c r="M3" i="2"/>
  <c r="M3" i="6"/>
  <c r="M3" i="7"/>
  <c r="D16" i="1"/>
</calcChain>
</file>

<file path=xl/sharedStrings.xml><?xml version="1.0" encoding="utf-8"?>
<sst xmlns="http://schemas.openxmlformats.org/spreadsheetml/2006/main" count="5462" uniqueCount="916">
  <si>
    <t>Aspe</t>
  </si>
  <si>
    <t>Rekapitulace ceny</t>
  </si>
  <si>
    <t>S632000073</t>
  </si>
  <si>
    <t>Rekonstrukce zpevněných ploch v okolí objektu OŘ Plzeň Sušická ul.</t>
  </si>
  <si>
    <t>ZŘ</t>
  </si>
  <si>
    <t>20230323</t>
  </si>
  <si>
    <t>Celková cena bez DPH:</t>
  </si>
  <si>
    <t>Celková cena s DPH:</t>
  </si>
  <si>
    <t>Objekt</t>
  </si>
  <si>
    <t>Popis</t>
  </si>
  <si>
    <t>Cena bez DPH</t>
  </si>
  <si>
    <t>DPH</t>
  </si>
  <si>
    <t>Cena s DPH</t>
  </si>
  <si>
    <t>Počet neoceněných položek</t>
  </si>
  <si>
    <t>D.1.1</t>
  </si>
  <si>
    <t>Zabezpečovací zařízení</t>
  </si>
  <si>
    <t xml:space="preserve">  PS 01-51</t>
  </si>
  <si>
    <t>Parkoviště CCTV a závory</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</si>
  <si>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</si>
  <si>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</si>
  <si>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</si>
  <si>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</si>
  <si>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</si>
  <si>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</si>
  <si>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</si>
  <si>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</si>
  <si>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</si>
  <si>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</si>
  <si>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</si>
  <si>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</si>
  <si>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</si>
  <si>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</si>
  <si>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</si>
  <si>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</si>
  <si>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</si>
  <si>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</si>
  <si>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</si>
  <si>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</si>
  <si>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</si>
  <si>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</si>
  <si>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</si>
  <si>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</si>
  <si>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</si>
  <si>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</si>
  <si>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</si>
  <si>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01-51</t>
  </si>
  <si>
    <t>SD</t>
  </si>
  <si>
    <t>101</t>
  </si>
  <si>
    <t>Kamerový systém (výpočet položek viz. výkres D.1.1-2až6)</t>
  </si>
  <si>
    <t>P</t>
  </si>
  <si>
    <t>1</t>
  </si>
  <si>
    <t>R1</t>
  </si>
  <si>
    <t/>
  </si>
  <si>
    <t>Inteligentní 2 Mpx (Full HD) kompaktní IP kamera pro vjezdové brány, kamera podporuje snímání dvou jízdních pruhů, vyhodnocení indukčních smyček, čten</t>
  </si>
  <si>
    <t>KPL</t>
  </si>
  <si>
    <t>R-položka</t>
  </si>
  <si>
    <t>PP</t>
  </si>
  <si>
    <t>VV</t>
  </si>
  <si>
    <t>dle TZ a výkresů D.1.1.01-6  2=2,000 [A]</t>
  </si>
  <si>
    <t>TS</t>
  </si>
  <si>
    <t>Inteligentní 2 Mpx (Full HD) kompaktní IP kamera pro vjezdové brány, kamera podporuje snímání dvou jízdních pruhů, vyhodnocení indukčních smyček, čtení SPZ/RZ do rychlosti 40 km/h, whitelist pro 10 000 SPZ/RZ, Day/Night 1/2,8" CMOS, rozlišení 1920 x 1080 px @ 25 fps, citlivost 0,002 lx / F1.2 (color), 0 lx (IR ON) / F1.2, IR dosvit 40 m, varifokální objektiv 5–50 mm / F1.6, BLC, HLC, AWB, AGC, 3DNR, WDR 140 dB, komprese H.265/H.264, alarm I/O 2/2, audio I/O 2/1, video výstup, 1x RS-485, PoE+, 1,4 A, pracovní teplota od -30 °C do +60 °C, IP 66, rozměry 447 x 240 x 233 mm, hmotnost 4,1 kg, při zakoupení tohoto produktu je potřeba absolvovat školení</t>
  </si>
  <si>
    <t>R2</t>
  </si>
  <si>
    <t>Ocelová konstrukce pro osazení kamery</t>
  </si>
  <si>
    <t>KS</t>
  </si>
  <si>
    <t>dle TZ a výkresů D.1.1.01-6  6=6,000 [A]</t>
  </si>
  <si>
    <t>R3</t>
  </si>
  <si>
    <t>RJ 45 konektor</t>
  </si>
  <si>
    <t>dle TZ a výkresů D.1.1.01-6  24=24,000 [A]</t>
  </si>
  <si>
    <t>4</t>
  </si>
  <si>
    <t>R4</t>
  </si>
  <si>
    <t>RJ 45 krytka</t>
  </si>
  <si>
    <t>5</t>
  </si>
  <si>
    <t>R5</t>
  </si>
  <si>
    <t>Konzola do o nosnosti do 10 kg na konstrukci sloupu</t>
  </si>
  <si>
    <t>6</t>
  </si>
  <si>
    <t>R6</t>
  </si>
  <si>
    <t>Kryt na sloup na připrav.úchyt.body,zapoj,přezkouš</t>
  </si>
  <si>
    <t>7</t>
  </si>
  <si>
    <t>R7</t>
  </si>
  <si>
    <t>Venkovní IP kompakt.kamera na úchytné body</t>
  </si>
  <si>
    <t>8</t>
  </si>
  <si>
    <t>R8</t>
  </si>
  <si>
    <t>Instalace SW, konfigurace a uvedení do provozu</t>
  </si>
  <si>
    <t>HOD</t>
  </si>
  <si>
    <t>9</t>
  </si>
  <si>
    <t>R9</t>
  </si>
  <si>
    <t>Pronájem vysokozdvižné plošiny</t>
  </si>
  <si>
    <t>dle TZ a výkresů D.1.1.01-6  1=1,000 [A]</t>
  </si>
  <si>
    <t>10</t>
  </si>
  <si>
    <t>R10</t>
  </si>
  <si>
    <t>Držák krytu a kamery na stěnu, hliník, rozměry 92,0 x 121,3 x 284,5 mm</t>
  </si>
  <si>
    <t>držák krytu a kamery na stěnu, hliník, rozměry 92,0 x 121,3 x 284,5 mm</t>
  </si>
  <si>
    <t>11</t>
  </si>
  <si>
    <t>R11</t>
  </si>
  <si>
    <t>Držák na sloup o průměru 67 mm - 127 mm pro venkovní a vnitřní válečkové a dome kamery</t>
  </si>
  <si>
    <t>12</t>
  </si>
  <si>
    <t>R12</t>
  </si>
  <si>
    <t>Licence pro grafickou nadstavbu. Pro. 1 licence = 1 kamera / barionet. Neomezený počet klientů. Verze Pro nabízí základní funkce verze Lite + navíc: s</t>
  </si>
  <si>
    <t>Licence pro grafickou nadstavbu Pro. 1 licence = 1 kamera / barionet. Neomezený počet klientů. Verze Pro nabízí základní funkce verze Lite + navíc: snímek ze sekundární kamery, rozpoznávání ze sekundární kamery, plánovač, web-klient, placené parkování, kapacita parkoviště, alarmové relé, odesílání informací přes TCP/UDP a integrace do softwaru třetích stran (Avigilon POS ...), podpora displejů zobrazujících volná parkovací místa, případně navádění na bránu, měření rychlosti, náhodná kontrola, merging, denní export záznamů, automatický tisk překročení rychlosti, možnost přizpůsobit aplikaci na míru zákazníka za poplatek. Na jednom serveru nelze kombinovat licecie verze Lite a Pro.</t>
  </si>
  <si>
    <t>13</t>
  </si>
  <si>
    <t>R13</t>
  </si>
  <si>
    <t>Lineární napájecí zdroj 13,8V/3A/1/17Ah/MC řízený mikroprocesorem. Dobíjení aku. 450mA/900mA. Transformátor 80VA. Je určen pro stálé (zálohované) napá</t>
  </si>
  <si>
    <t>Lineární napájecí zdroj 13,8V/3A/1/17Ah/MC řízený mikroprocesorem. Dobíjení aku. 450mA/900mA. Transformátor 80VA. Je určen pro stálé (zálohované) napájení zařízení, vyžadujících stabilizované napětí 12V DC (Např. detektory, signalizace, moduly EZS, kamery, elektromagnetické zámky)</t>
  </si>
  <si>
    <t>14</t>
  </si>
  <si>
    <t>R14</t>
  </si>
  <si>
    <t>8p. průmyslový PoE switch</t>
  </si>
  <si>
    <t>15</t>
  </si>
  <si>
    <t>R15</t>
  </si>
  <si>
    <t>"8Mpx, Objektiv 2.8-12mm (115°-35°), micro SDXC, audio, alarm IO 1/2"" progressive scan CMOS sensor, venkovní válečková antivandal Den/Noc kamera s IR</t>
  </si>
  <si>
    <t>dle TZ a výkresů D.1.1.01-6  4=4,000 [A]</t>
  </si>
  <si>
    <t>"8Mpx, Objektiv 2.8-12mm (115°-35°), micro SDXC, audio, alarm IO     
1/2"" progressive scan CMOS sensor, venkovní válečková antivandal Den/Noc kamera s IR přísvitem a motorzoom objektivem, max. rozlišení 8Mpx/20fps, citlivost 0.008 Lux @(F1.4, AGC ZAP), komprese H.265+/H.265/H.264+/H.264/MJPEG, ICR, 3D DNR, 120dB WDR, BLC, HLC, AGC, ONVIF, Hik-connect, slot na micro SDXC kartu (až 128GB), NAS, ANR, detekce pohybu, detekce zakrytí, překročení čáry, narušení zóny, detekce zmizelého nebo ponechaného objektu, detekce obličeje, 1x RJ-45 10/100M auto, 1/1 audio vstup/výstup, 1/1 alarmový vstup/výstup, CVBS výstup (pouze pro nastavení), provozní teploty -30°~60°, dosah IR 50m, napájení 12V DC/17W, PoE/19W, IP67, IK10"</t>
  </si>
  <si>
    <t>16</t>
  </si>
  <si>
    <t>R16</t>
  </si>
  <si>
    <t>Stožárová technika</t>
  </si>
  <si>
    <t>17</t>
  </si>
  <si>
    <t>R17</t>
  </si>
  <si>
    <t>Rozvodnice s příslušenstvím IP66</t>
  </si>
  <si>
    <t>102</t>
  </si>
  <si>
    <t>Aktivní prvky (výpočet položek viz. výkres D.1.1-2až6)</t>
  </si>
  <si>
    <t>18</t>
  </si>
  <si>
    <t>R18</t>
  </si>
  <si>
    <t>Průmyslový PoE switch 8x 1000 Mbps + 2x SFP Gbit, 1x RS-232, podpora PoE pro 8 portů, 2x Hi-PoE (60 W) + 6x PoE + (IEEE802.3), celkově na všechny port</t>
  </si>
  <si>
    <t>Průmyslový PoE switch 8x 1000 Mbps + 2x SFP Gbit, 1x RS-232, podpora PoE pro 8 portů, 2x Hi-PoE (60 W) + 6x PoE + (IEEE802.3), celkově na všechny porty max. 120 W, management, podpora STP/RSTP/MSTP, ochrana před přepětím 4 kV, napájení 9–57 V DC, pro PoE 48–57 V DC, (zdroj není součástí balení), pracovní teplota od -40 °C do +75 °C, rozměry 53 x 134 x 175 mm, hmotnost 1,25 kg</t>
  </si>
  <si>
    <t>19</t>
  </si>
  <si>
    <t>R19</t>
  </si>
  <si>
    <t>SFP Modul SM LD duplex</t>
  </si>
  <si>
    <t>20</t>
  </si>
  <si>
    <t>R20</t>
  </si>
  <si>
    <t>Propojovací patch kabely UTP Cat6</t>
  </si>
  <si>
    <t>21</t>
  </si>
  <si>
    <t>R21</t>
  </si>
  <si>
    <t>Programování</t>
  </si>
  <si>
    <t>dle TZ a výkresů D.1.1.01-6  14=14,000 [A]</t>
  </si>
  <si>
    <t>22</t>
  </si>
  <si>
    <t>R22</t>
  </si>
  <si>
    <t>Montáž a napojení aktivního prvku</t>
  </si>
  <si>
    <t>dle TZ a výkresů D.1.1.01-6  3=3,000 [A]</t>
  </si>
  <si>
    <t>103</t>
  </si>
  <si>
    <t>Optické rozvody a zakončení (výpočet položek viz. výkres D.1.1-2až6)</t>
  </si>
  <si>
    <t>23</t>
  </si>
  <si>
    <t>R23</t>
  </si>
  <si>
    <t>Optická vana, výsuvná, 1U, 19", hl. 250mm, bez čela, včetně trnu,černá</t>
  </si>
  <si>
    <t>24</t>
  </si>
  <si>
    <t>R24</t>
  </si>
  <si>
    <t>optický rozvaděč pro 16 SC/LC duplex/E2 spojek, 24 svárů, uzamykatelný, IP65, bílý</t>
  </si>
  <si>
    <t>25</t>
  </si>
  <si>
    <t>R25</t>
  </si>
  <si>
    <t>Optická spojka LC, duplex, SM, modrá</t>
  </si>
  <si>
    <t>dle TZ a výkresů D.1.1.01-6  16=16,000 [A]</t>
  </si>
  <si>
    <t>26</t>
  </si>
  <si>
    <t>R26</t>
  </si>
  <si>
    <t>Optický patchcord LC-LC SM</t>
  </si>
  <si>
    <t>27</t>
  </si>
  <si>
    <t>R27</t>
  </si>
  <si>
    <t>Optická vana</t>
  </si>
  <si>
    <t>28</t>
  </si>
  <si>
    <t>R28</t>
  </si>
  <si>
    <t>Ukončení kabelu FO univerzál.distribuč.v rozvaděči</t>
  </si>
  <si>
    <t>29</t>
  </si>
  <si>
    <t>R29</t>
  </si>
  <si>
    <t>Spojka optického vlákna do panelu</t>
  </si>
  <si>
    <t>30</t>
  </si>
  <si>
    <t>R30</t>
  </si>
  <si>
    <t>Svaření vlákna optic.kabelu,vlákno,ochrana svaru</t>
  </si>
  <si>
    <t>dle TZ a výkresů D.1.1.01-6 32=32,000 [A]</t>
  </si>
  <si>
    <t>31</t>
  </si>
  <si>
    <t>R31</t>
  </si>
  <si>
    <t>Měření opt.kabel.reflekt.metodou 2 směry další měř</t>
  </si>
  <si>
    <t>32</t>
  </si>
  <si>
    <t>R32</t>
  </si>
  <si>
    <t>Vyhotovení protokolu o měření optických kabelů</t>
  </si>
  <si>
    <t>dle TZ a výkresů D.1.1.01-6  5=5,000 [A]</t>
  </si>
  <si>
    <t>33</t>
  </si>
  <si>
    <t>R33</t>
  </si>
  <si>
    <t>Osazení rozvaděče pro zakončení oK</t>
  </si>
  <si>
    <t>34</t>
  </si>
  <si>
    <t>R34</t>
  </si>
  <si>
    <t>Čelo optické vany, 12 pozic SC, 1U, černé</t>
  </si>
  <si>
    <t>35</t>
  </si>
  <si>
    <t>R35</t>
  </si>
  <si>
    <t>Malá kazeta na sváry, 155x92x8mm, držáky pro 12 smršťovacích ochran, víčko, černá</t>
  </si>
  <si>
    <t>36</t>
  </si>
  <si>
    <t>R36</t>
  </si>
  <si>
    <t>Sada 12 barevných pigtailů LC/PC, 50um MM, vlákno OM2, délka 2m, Easy Strip</t>
  </si>
  <si>
    <t>37</t>
  </si>
  <si>
    <t>R37</t>
  </si>
  <si>
    <t>Teplem smrštitelná ochrana optického sváru, 2,5x60mm</t>
  </si>
  <si>
    <t>dle TZ a výkresů D.1.1.01-6  32=32,000 [A]</t>
  </si>
  <si>
    <t>38</t>
  </si>
  <si>
    <t>R38</t>
  </si>
  <si>
    <t>Průchodka a matice, PG11, 5 - 10mm, IP68, šedá</t>
  </si>
  <si>
    <t>39</t>
  </si>
  <si>
    <t>R39</t>
  </si>
  <si>
    <t>Záslepka a matice, PG16</t>
  </si>
  <si>
    <t>40</t>
  </si>
  <si>
    <t>R40</t>
  </si>
  <si>
    <t>Plastová záslepka SC otvorů optické vany, 9.9/13.3mm, černá</t>
  </si>
  <si>
    <t>dle TZ a výkresů D.1.1.01-6  8=8,000 [A]</t>
  </si>
  <si>
    <t>41</t>
  </si>
  <si>
    <t>R41</t>
  </si>
  <si>
    <t>104</t>
  </si>
  <si>
    <t>Venkovní rozvody,  práce a kabelové trasy (výpočet položek viz. výkres D.1.1-2až6)</t>
  </si>
  <si>
    <t>42</t>
  </si>
  <si>
    <t>R42</t>
  </si>
  <si>
    <t>Tlačítkový ovladač, komplet s krabicí na omítku</t>
  </si>
  <si>
    <t>43</t>
  </si>
  <si>
    <t>R43</t>
  </si>
  <si>
    <t>Krabice lištová 80x28, bez zapojení</t>
  </si>
  <si>
    <t>44</t>
  </si>
  <si>
    <t>R44</t>
  </si>
  <si>
    <t>Kabel CYKY-m 750 V 7 x 1,5 mm2 volně uložený</t>
  </si>
  <si>
    <t>M</t>
  </si>
  <si>
    <t>dle TZ a výkresů D.1.1.01-6  130=130,000 [A]</t>
  </si>
  <si>
    <t>45</t>
  </si>
  <si>
    <t>R45</t>
  </si>
  <si>
    <t>Lišta elektroinstalační L 40</t>
  </si>
  <si>
    <t>dle TZ a výkresů D.1.1.01-6  20=20,000 [A]</t>
  </si>
  <si>
    <t>46</t>
  </si>
  <si>
    <t>R46</t>
  </si>
  <si>
    <t>Příchytka kabelová 10-19 mm</t>
  </si>
  <si>
    <t>dle TZ a výkresů D.1.1.01-6  250=250,000 [A]</t>
  </si>
  <si>
    <t>47</t>
  </si>
  <si>
    <t>R47</t>
  </si>
  <si>
    <t>Hmoždinka 6 ve zdi tvrd.kamene/žel.bet.</t>
  </si>
  <si>
    <t>48</t>
  </si>
  <si>
    <t>R48</t>
  </si>
  <si>
    <t>Průraz zdivem v cihlové zdi tloušťky 30 cm do průměru 6 cm</t>
  </si>
  <si>
    <t>dle TZ a výkresů D.1.1.01-6  10=10,000 [A]</t>
  </si>
  <si>
    <t>49</t>
  </si>
  <si>
    <t>R49</t>
  </si>
  <si>
    <t>Ucpávka protipožární, průchod stropem, tl. 50 cm</t>
  </si>
  <si>
    <t>M2</t>
  </si>
  <si>
    <t>dle TZ a výkresů D.1.1.01-6  0,1=0,100 [A]</t>
  </si>
  <si>
    <t>50</t>
  </si>
  <si>
    <t>R50</t>
  </si>
  <si>
    <t>Ucpávka protipožární, průchod stěnou, tl. 30 cm</t>
  </si>
  <si>
    <t>dle TZ a výkresů D.1.1.01-6  0,3=0,300 [A]</t>
  </si>
  <si>
    <t>51</t>
  </si>
  <si>
    <t>R51</t>
  </si>
  <si>
    <t>Krabice lištová pro tlačítko 80x28</t>
  </si>
  <si>
    <t>52</t>
  </si>
  <si>
    <t>R52</t>
  </si>
  <si>
    <t>JYTY 7Ox1 Průmyslové ovládací kabely s plným jádrem. Použití: Kabely jsou určeny v pevném uložení pro měřící, řídící a automatizační systémy. Obrázek</t>
  </si>
  <si>
    <t>53</t>
  </si>
  <si>
    <t>R53</t>
  </si>
  <si>
    <t>100 Propojovací krabice včetně svorek</t>
  </si>
  <si>
    <t>54</t>
  </si>
  <si>
    <t>R54</t>
  </si>
  <si>
    <t>40x20 Lišta 40x20 vkládací, bílá</t>
  </si>
  <si>
    <t>55</t>
  </si>
  <si>
    <t>R55</t>
  </si>
  <si>
    <t>56</t>
  </si>
  <si>
    <t>R56</t>
  </si>
  <si>
    <t>Hmoždinka HM6 + vrut</t>
  </si>
  <si>
    <t>57</t>
  </si>
  <si>
    <t>R57</t>
  </si>
  <si>
    <t>Tmel požární</t>
  </si>
  <si>
    <t>58</t>
  </si>
  <si>
    <t>R58</t>
  </si>
  <si>
    <t>"Vypínač velkoplošný zaoblený řazení 1"</t>
  </si>
  <si>
    <t>105</t>
  </si>
  <si>
    <t>59</t>
  </si>
  <si>
    <t>R59</t>
  </si>
  <si>
    <t>Trubka ohebná HDPE 06040 průměr 40 750N HDPE</t>
  </si>
  <si>
    <t>60</t>
  </si>
  <si>
    <t>R60</t>
  </si>
  <si>
    <t>Venkovní kabel F/UTP, kat. 6, PE Fca, venkovní, cívka 500m</t>
  </si>
  <si>
    <t>dle TZ a výkresů D.1.1.01-6  200=200,000 [A]</t>
  </si>
  <si>
    <t>61</t>
  </si>
  <si>
    <t>R61</t>
  </si>
  <si>
    <t>Kabel CYYK 2Ox1,5</t>
  </si>
  <si>
    <t>dle TZ a výkresů D.1.1.01-6  350=350,000 [A]</t>
  </si>
  <si>
    <t>62</t>
  </si>
  <si>
    <t>R62</t>
  </si>
  <si>
    <t>Kabel CYKY 3Jx2,5</t>
  </si>
  <si>
    <t>dle TZ a výkresů D.1.1.01-6  400=400,000 [A]</t>
  </si>
  <si>
    <t>63</t>
  </si>
  <si>
    <t>R63</t>
  </si>
  <si>
    <t>Drát uzemňovací průměr 8, materiál:FeZn</t>
  </si>
  <si>
    <t>dle TZ a výkresů D.1.1.01-6 40=40,000 [A]</t>
  </si>
  <si>
    <t>64</t>
  </si>
  <si>
    <t>R64</t>
  </si>
  <si>
    <t>Svorka křížová FeZn</t>
  </si>
  <si>
    <t>65</t>
  </si>
  <si>
    <t>R65</t>
  </si>
  <si>
    <t>Sklápěcí stožár 6m shodný typ jako pro VO</t>
  </si>
  <si>
    <t>66</t>
  </si>
  <si>
    <t>R66</t>
  </si>
  <si>
    <t>Vybavení venkovní skříně zásuvkami a jištěním elektro</t>
  </si>
  <si>
    <t>67</t>
  </si>
  <si>
    <t>R67</t>
  </si>
  <si>
    <t>Trubka HDPE do D40 v kabelové rýze</t>
  </si>
  <si>
    <t>68</t>
  </si>
  <si>
    <t>R68</t>
  </si>
  <si>
    <t>Spojka trubky HDPE mechanická rozebíratelná</t>
  </si>
  <si>
    <t>69</t>
  </si>
  <si>
    <t>R69</t>
  </si>
  <si>
    <t>Koncovka trubky HDPE</t>
  </si>
  <si>
    <t>70</t>
  </si>
  <si>
    <t>R70</t>
  </si>
  <si>
    <t>Koncovka HDPE 05041 pr.40</t>
  </si>
  <si>
    <t>71</t>
  </si>
  <si>
    <t>R71</t>
  </si>
  <si>
    <t>Trubka ochranná z PE, uložená volně, DN do 47 mm</t>
  </si>
  <si>
    <t>72</t>
  </si>
  <si>
    <t>R72</t>
  </si>
  <si>
    <t>Trubka ochranná z PE, uložená volně, DN do 80 mm</t>
  </si>
  <si>
    <t>dle TZ a výkresů D.1.1.01-6  350=350,000 [D]</t>
  </si>
  <si>
    <t>73</t>
  </si>
  <si>
    <t>R73</t>
  </si>
  <si>
    <t>"Jáma pro kabelový objekt (závoru, rozvaděč), hornina třídy 3 ruční výkop jámy"</t>
  </si>
  <si>
    <t>74</t>
  </si>
  <si>
    <t>R74</t>
  </si>
  <si>
    <t>Jáma do 2 m3 pro stožár veř.osvětlení, hor.3,ručně ruční výkop jámy</t>
  </si>
  <si>
    <t>75</t>
  </si>
  <si>
    <t>R75</t>
  </si>
  <si>
    <t>"Jáma pro kabelovou komoru, volný prostor, hor.3 včetně bet.desky a pískového lože a osazení komory"</t>
  </si>
  <si>
    <t>76</t>
  </si>
  <si>
    <t>R76</t>
  </si>
  <si>
    <t>"Betonový základ do zeminy bez bednění uložení betonu do výkopu. Základ z prostého betonu včetně dopravy směsi k místu uložení a betonáž. "</t>
  </si>
  <si>
    <t>M3</t>
  </si>
  <si>
    <t>77</t>
  </si>
  <si>
    <t>R77</t>
  </si>
  <si>
    <t>Montáž rozvodné skříně MRS 2, SIS 1,2,3,59 M</t>
  </si>
  <si>
    <t>78</t>
  </si>
  <si>
    <t>R78</t>
  </si>
  <si>
    <t>Optický kabel v trubce HDPE</t>
  </si>
  <si>
    <t>dle TZ a výkresů D.1.1.01-6  300=300,000 [A]</t>
  </si>
  <si>
    <t>79</t>
  </si>
  <si>
    <t>R79</t>
  </si>
  <si>
    <t>Kabel UTP kat.6 v trubkách</t>
  </si>
  <si>
    <t>80</t>
  </si>
  <si>
    <t>R80</t>
  </si>
  <si>
    <t>Uložení kabelu Cu 2 x 1,5 mm2 do trubky</t>
  </si>
  <si>
    <t>dle TZ a výkresů D.1.1.01-6 350=350,000 [A]</t>
  </si>
  <si>
    <t>81</t>
  </si>
  <si>
    <t>R81</t>
  </si>
  <si>
    <t>Spojka 05040 průměr 40 HDPE šedá</t>
  </si>
  <si>
    <t>82</t>
  </si>
  <si>
    <t>R82</t>
  </si>
  <si>
    <t>Uložení kabelu Cu 3 x 2,5 mm2 do trubky</t>
  </si>
  <si>
    <t>83</t>
  </si>
  <si>
    <t>R83</t>
  </si>
  <si>
    <t>Vedení uzemňovací v zemi FeZn, D 8 - 10 mm</t>
  </si>
  <si>
    <t>dle TZ a výkresů D.1.1.01-6  40=40,000 [A]</t>
  </si>
  <si>
    <t>84</t>
  </si>
  <si>
    <t>R84</t>
  </si>
  <si>
    <t>Montáž hromosvodové svorky nad 2 šrouby</t>
  </si>
  <si>
    <t>85</t>
  </si>
  <si>
    <t>R85</t>
  </si>
  <si>
    <t>"Průraz zdivem v cihlové zdi tloušťky 60 cm plochy do 0,09 m2"</t>
  </si>
  <si>
    <t>86</t>
  </si>
  <si>
    <t>R86</t>
  </si>
  <si>
    <t>Montáž, připojení a seřízení závory na připravené úchytné body (dodávka závory investor)</t>
  </si>
  <si>
    <t>87</t>
  </si>
  <si>
    <t>R87</t>
  </si>
  <si>
    <t>Stožár osvětlovací ocelový délky do 12 m</t>
  </si>
  <si>
    <t>88</t>
  </si>
  <si>
    <t>R88</t>
  </si>
  <si>
    <t>Zřízení napájecího bodu technologického rozvaděče</t>
  </si>
  <si>
    <t>89</t>
  </si>
  <si>
    <t>R89</t>
  </si>
  <si>
    <t>Trubka 40, barva oranžová,balení 50m,prodejní jednotka 1m</t>
  </si>
  <si>
    <t>90</t>
  </si>
  <si>
    <t>R90</t>
  </si>
  <si>
    <t>Trubka 50 rudá, balení 25m,prodejní jednotka 1m</t>
  </si>
  <si>
    <t>91</t>
  </si>
  <si>
    <t>R91</t>
  </si>
  <si>
    <t>Zátka 17050 pr.50 uzavírací</t>
  </si>
  <si>
    <t>92</t>
  </si>
  <si>
    <t>R92</t>
  </si>
  <si>
    <t>Kabelová komora s kompozitním víkem třídy B125</t>
  </si>
  <si>
    <t>93</t>
  </si>
  <si>
    <t>R93</t>
  </si>
  <si>
    <t>Prázdná skříň</t>
  </si>
  <si>
    <t>94</t>
  </si>
  <si>
    <t>R94</t>
  </si>
  <si>
    <t>Optický kabel, UDE - gelový, 8x9um OS2, venkovní, PE, černý</t>
  </si>
  <si>
    <t>106</t>
  </si>
  <si>
    <t>Venkovní zemní trasy pro optické napojení a napojení závor  (výpočet položek viz. výkres D.1.1-2až6 )</t>
  </si>
  <si>
    <t>95</t>
  </si>
  <si>
    <t>R95</t>
  </si>
  <si>
    <t>Výkop kabelové rýhy 50/120 cm hor.3 ruční výkop rýhy</t>
  </si>
  <si>
    <t>96</t>
  </si>
  <si>
    <t>R96</t>
  </si>
  <si>
    <t>"Výkop kabelové rýhy 50/80 cm hor.3 ruční výkop rýhy"</t>
  </si>
  <si>
    <t>dle TZ a výkresů D.1.1.01-6  120=120,000 [A]</t>
  </si>
  <si>
    <t>97</t>
  </si>
  <si>
    <t>R97</t>
  </si>
  <si>
    <t>Záhrn rýh strojem ve volném terénu</t>
  </si>
  <si>
    <t>dle TZ a výkresů D.1.1.01-6  48=48,000 [A]</t>
  </si>
  <si>
    <t>98</t>
  </si>
  <si>
    <t>R98</t>
  </si>
  <si>
    <t>Hutnění zeminy po vrstvách 20 cm hutnění po strojním záhrnu rýh</t>
  </si>
  <si>
    <t>99</t>
  </si>
  <si>
    <t>R99</t>
  </si>
  <si>
    <t>"Zřízení kabelového lože v rýze š. do 65 cm z písku lože tloušťky 20 cm včetně dovozu písku."</t>
  </si>
  <si>
    <t>dle TZ a výkresů D.1.1.01-6  140=140,000 [A]</t>
  </si>
  <si>
    <t>100</t>
  </si>
  <si>
    <t>R100</t>
  </si>
  <si>
    <t>"Fólie výstražná z PVC, šířka 33 cm fólie PVC šířka 33 cm včetně dodávky fólie"</t>
  </si>
  <si>
    <t>R101</t>
  </si>
  <si>
    <t>900</t>
  </si>
  <si>
    <t>POPLATKY ZA LIKVIDACŮ ODPADŮ NEKONTAMINOVANÝCH - 17 05 04 VYTĚŽENÉ ZEMINY A HORNINY - I. TŘÍDA TĚŽITELNOSTI - VČETNĚ DPPRAVY</t>
  </si>
  <si>
    <t>T</t>
  </si>
  <si>
    <t>odvoz do 6 km na skládku Plzeň - Borská pole   
objem lože  15*2=30,000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</si>
  <si>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</si>
  <si>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107</t>
  </si>
  <si>
    <t>Ostatní  (výpočet položek viz. výkres D.1.1-2až6 )</t>
  </si>
  <si>
    <t>R102</t>
  </si>
  <si>
    <t>Drobný el.instalační materiál</t>
  </si>
  <si>
    <t>R103</t>
  </si>
  <si>
    <t>Revize</t>
  </si>
  <si>
    <t>R104</t>
  </si>
  <si>
    <t>Dopravné</t>
  </si>
  <si>
    <t>KM</t>
  </si>
  <si>
    <t>R105</t>
  </si>
  <si>
    <t>Ostatní režie</t>
  </si>
  <si>
    <t>108</t>
  </si>
  <si>
    <t>Realizační dokumentace</t>
  </si>
  <si>
    <t>R106</t>
  </si>
  <si>
    <t>Realizační dokumentace stavby (RDS)</t>
  </si>
  <si>
    <t>Vypracování RDS u vybraných PS viz. technická specifikace položky.</t>
  </si>
  <si>
    <t>v předepsaném rozsahu a počtu dle VTP a ZTP</t>
  </si>
  <si>
    <t>Položka zahrnuje veškeré činnosti nezbytné k vypracování realizační dokumentace stavby (dále také RDS). Zpracovává se pro předmětný objekt PS 01-51.</t>
  </si>
  <si>
    <t>D.2.1.5</t>
  </si>
  <si>
    <t>Ostatní inženýrské objekty</t>
  </si>
  <si>
    <t xml:space="preserve">  SO 76-01</t>
  </si>
  <si>
    <t>VO zpevněných ploch + NN</t>
  </si>
  <si>
    <t>SO 76-01</t>
  </si>
  <si>
    <t>0</t>
  </si>
  <si>
    <t>Všeobecné konstrukce a práce</t>
  </si>
  <si>
    <t>Průzkumné, geodetické a projektové práce</t>
  </si>
  <si>
    <t>Základní rozdělení průvodních činností a nákladů       
  průzkumné, geodetické a projektové práce</t>
  </si>
  <si>
    <t>dle TZ a výkresů D.2.1.5.1-9  1=1,000 [A]</t>
  </si>
  <si>
    <t>Poznámky:       
1. Více informací o volbě, obsahu a způsobu ocenění jednotlivých titulů viz příslušné Přílohy 01 až 09.</t>
  </si>
  <si>
    <t>Geodetické práce po výstavbě</t>
  </si>
  <si>
    <t>Průzkumné, geodetické a projektové práce       
  geodetické práce       
    po výstavbě</t>
  </si>
  <si>
    <t>Poznámky:       
1. Více informací o volbě, obsahu a způsobu ocenění jednotlivých titulů viz Příloha 01 Průzkumné,       
    geodetické a projektové práce.</t>
  </si>
  <si>
    <t>Provedení technické prohlídky a zkoušky na silnoproudém zařízení, zařízení TV, zařízení NS, transformoven, EPZ pro opravné práce pro objem investičníc</t>
  </si>
  <si>
    <t>KUS</t>
  </si>
  <si>
    <t>příplatek za každých dalších i započatých 500 000 Kč přes 1 000 000 Kč</t>
  </si>
  <si>
    <t>Vyhotovení mimořádné revizní zprávy (celková prohlídka zařízení provozního souboru nebo stavebního objektu, včetně měření, zkoušek zařízení tohoto pro</t>
  </si>
  <si>
    <t>01</t>
  </si>
  <si>
    <t>Elektromontáže</t>
  </si>
  <si>
    <t>Uzemnění Vnější Uzemňovací vedení v zemi, kruhovým vodičem FeZn do D=10 mm</t>
  </si>
  <si>
    <t>dle TZ a výkresů D.2.1.5.1-9  110=1,000 [A]</t>
  </si>
  <si>
    <t>Uzemnění Hromosvodné vedení Svorka SUa FeZn</t>
  </si>
  <si>
    <t>Vyhotovení výchozí revizní zprávy pro opravné práce pro objem investičních nákladů přes 100 000 do 500 000 Kč - celková prohlídka zařízení provozního souboru nebo stavebního objektu včetně měření, zkoušek zařízení tohoto provozního souboru nebo stavebního objektu revizním technikem na zařízení podle požadavku ČSN, včetně hodnocení a vyhotovení celkové revizní zprávy</t>
  </si>
  <si>
    <t>dle TZ a výkresů D.2.1.5.1-9  5=5,000 [A]</t>
  </si>
  <si>
    <t>Montáž vnějšího uzemnění uzemňovacích vodičů v zemi z pozinkované oceli (FeZn) do 120 mm2</t>
  </si>
  <si>
    <t>dle TZ a výkresů D.2.1.5.1-9  110=110,000 [A]</t>
  </si>
  <si>
    <t>Montáž svorek spojovacích se 2 šrouby (typ SS, SO, SR03, aj.)</t>
  </si>
  <si>
    <t>Spojka SVCZC 16 CU smršťovací</t>
  </si>
  <si>
    <t>Použito na kabel CYKY 4x10</t>
  </si>
  <si>
    <t>Demontáže kabelových vedení nn</t>
  </si>
  <si>
    <t>dle TZ a výkresů D.2.1.5.1-9  20=20,000 [A]</t>
  </si>
  <si>
    <t>H07V-U 10 černý (CY)</t>
  </si>
  <si>
    <t>dle TZ a výkresů D.2.1.5.1-9  6=6,000 [A]</t>
  </si>
  <si>
    <t>H07V-U 10 modrý (CY)</t>
  </si>
  <si>
    <t>dle TZ a výkresů D.2.1.5.1-9  2=2,000 [A]</t>
  </si>
  <si>
    <t>Poznámka k položce:_x005F_x000d_: Vydrátování rozváděče</t>
  </si>
  <si>
    <t>H07V-U 10 zž (CY)</t>
  </si>
  <si>
    <t>H07V-U 4 černý (CY)</t>
  </si>
  <si>
    <t>H07V-U 4 sv.modrý (CY)</t>
  </si>
  <si>
    <t>H07V-U 4 zž (CY)</t>
  </si>
  <si>
    <t>Kabel silový Cu pro pohyblivé přívody, izolace pryžová – H05RR-F 2x1 (2Dx1 CGSG)</t>
  </si>
  <si>
    <t>dle TZ a výkresů D.2.1.5.1-9  30=30,000 [A]</t>
  </si>
  <si>
    <t>Kabel silový Cu pro pohyblivé přívody, izolace pryžová – H05VV-F 1,5 (CYSY 3Cx1,5) do osv. stožárů</t>
  </si>
  <si>
    <t>Kabel silový 4 a 5-žílový Cu, plastová izolace – CYKY 4J10 (4Bx10)</t>
  </si>
  <si>
    <t>Kabel silový 4 a 5-žílový Cu, plastová izolace – CYKY 5J10 (5Bx10)</t>
  </si>
  <si>
    <t>dle TZ a výkresů D.2.1.5.1-9  10=10,000 [A]</t>
  </si>
  <si>
    <t>Kabel silový 4 a 5-žílový Cu, plastová izolace – CYKY 5J6 (5Cx6)</t>
  </si>
  <si>
    <t>Montáž vodičů jednožílových Cu do 16 mm2</t>
  </si>
  <si>
    <t>Montáž kabelů 2- a 3-žílových Cu (uložení do země, chráničky, na rošty, pod omítku apod.) do 16 mm2</t>
  </si>
  <si>
    <t>Montáž kabelů 4- a 5-žílových Cu (uložení do země, chráničky, na rošty, pod omítku apod.) - do 16 mm2</t>
  </si>
  <si>
    <t>Kabel silový 4 a 5-žílový Al, plastová izolace – 1-AYKY 3x120+70</t>
  </si>
  <si>
    <t>dle TZ a výkresů D.2.1.5.1-9  360=360,000 [A]</t>
  </si>
  <si>
    <t>Montáž kabelů 4- a 5-žílových Al (uložení do země, chráničky, na rošty, pod omítku apod.) - doo 150 mm2</t>
  </si>
  <si>
    <t>Montáž ukončení kabelů nn v rozvaděči nebo na přístroji (montáž kabelové koncovky nebo záklopky včetně odizolování pláště a izolace žil kabelu, ukonče</t>
  </si>
  <si>
    <t>dle TZ a výkresů D.2.1.5.1-9  12=12,000 [A]</t>
  </si>
  <si>
    <t>Poznámka k položce:_x005F_x000d_ Měrnou jednotkou je t přepravovaného materiálu.</t>
  </si>
  <si>
    <t>Montáž ukončení kabelů nn kabelovou spojkou (včetně odizolování pláště a izolace žil kabelu, včetně ukončení žil a stínění – oko) - 3/4/5 - žílové kab</t>
  </si>
  <si>
    <t>Pomocné práce pro montáž kabelů zatažení kabelů do chráničky do 4 kg/m</t>
  </si>
  <si>
    <t>dle TZ a výkresů D.2.1.5.1-9  200=200,000 [A]</t>
  </si>
  <si>
    <t>Venkovní osvětlení Osvětlovací stožáry sklopné výšky od 10 do 12 m, žárově zinkovaný, vč. výstroje, stožár nesmí mít dvířka (z důvodu neoprávněného vs</t>
  </si>
  <si>
    <t>"Poznámka k položce:_x005F_x000d_      
 přístup ke svorkovnici bude možný až po sklopení stožáru, kdy se dolní část plně otevře a umožní snadný přístup ke svorkovnicím."</t>
  </si>
  <si>
    <t>dle TZ a výkresů D.2.1.5.1-9  4=4,000 [A]</t>
  </si>
  <si>
    <t>LED svítidlo o příkonu do 25 W určené pro osvětlení venkovních prostor veřejnosti přístupných (nástupiště, přechody kolejiště) na ŽDC</t>
  </si>
  <si>
    <t>Venkovní osvětlení Svítidla pro železnici LED svítidlo o příkonu 56 - 100 W určené pro osvětlení venkovních prostor veřejnosti přístupných (nástupiště</t>
  </si>
  <si>
    <t>dle TZ a výkresů D.2.1.5.1-9  3=3,000 [A]</t>
  </si>
  <si>
    <t>Stožárová rozvodnice s jedním až dvěma jistícími prvky</t>
  </si>
  <si>
    <t>Montáž osvětlovacích stožárů včetně výstroje sklopných výšky do 12 m</t>
  </si>
  <si>
    <t>Montáž svítidla pro železnici na sklopný stožár</t>
  </si>
  <si>
    <t>Montáž elektrovýzbroje stožárů (včetně kabelového propojení se svítidlem, instalace rozvodnice do stožáru)</t>
  </si>
  <si>
    <t>Demontáž osvětlovacích stožárů – výšky do 6 m</t>
  </si>
  <si>
    <t>Demontáž elektrovýzbroje osvětlovacích stožárů do výšky 14 m</t>
  </si>
  <si>
    <t>Demontáž svítidel z osvětlovacího stožáru, osvětlovací věže nebo brány trakčního vedení</t>
  </si>
  <si>
    <t>Rozpojovací jisticí skříně - řadové (SR) -se 4 sadami pojistkových spodků velikosti 00 kompaktní pilíř včetně základu</t>
  </si>
  <si>
    <t>Poznámka k položce:_srovnatelná položka – skří%n KS5 – 3sady vel. 00 do 160A</t>
  </si>
  <si>
    <t>zásuvkový stojan pro dobíjení elektromobilů o výkonu 24kW DC - Combo 2</t>
  </si>
  <si>
    <t>1. dle TZ a výkresů D.2.1.5.1-9  1=1,000 [A]  
2. Požadované parametry dobíjecího stojanu  
- možnost nabíjení dvou vozidel současně  
- Vstup - 400 V 3 fáze   
- Nabíjecí kabel minimálně 3,5m dlouhý   
- Nabíjení stejnosměrným proudem   
- Výstupní výkon minimálně 24kW   
- Nabíjecí konektor SAE CCS Combo 2   
- Minimální krytí IP54  
- Systém řízení přístupu přes RFID čtečku na služební průkazy Správy železnic, státní organizace   
- Stojan pod nabíjecí stanici součástí dodávky   
- SW pro dálkový dohled a správu   
- Protokol OCPP 1.6 nebo vyšší  
- LCD dotykový displej pro ovládání a přehled stavů stojanu  
- Systém pro řízení spotřeby dobíjecích stojanů kompatibilní se stávajícími smart-metery  
- Proudový chránič typu B</t>
  </si>
  <si>
    <t>Montáž rozpojovacích skříní SR a SD venkovních na pojistkové lišty nebo na pojistkové spodky – pro 6- 7 vývodů</t>
  </si>
  <si>
    <t>Montáž rozpojovacích skříní SR a SD venkovních na pojistkové lišty nebo na pojistkové spodky do 400 A pro připojení kabelů (i kabelové smyčky) do 240 mm2 do výklenku s 4 - 5 sadami pojistkových lišt - včetně elektrovýzbroje a zednického zapravení zdiva, neobsahuje cenu za vybourání niky</t>
  </si>
  <si>
    <t>Poznámka k položce:_x005F_x000d_ Použito na manipulace ve skříni KS3 a její upevnění do zdiva</t>
  </si>
  <si>
    <t>Montáž rozpojovacích skříní SR a SD venkovních na pojistkové lišty nebo na pojistkové spodky - kompaktní pilíř (včetně elektrovýzbroje, neobsahuje cen</t>
  </si>
  <si>
    <t>Montáž rozpojovacích skříní SR a SD venkovních na pojistkové lišty nebo na pojistkové spodky do 400 A pro připojení kabelů (i kabelové smyčky) do 240 mm2 kompaktní pilíř s 2 - 3 sadami pojistkových lišt - včetně elektrovýzbroje, neobsahuje cenu za zemní práce</t>
  </si>
  <si>
    <t>Montáž zásuvkových skříní venkovních na pilíři</t>
  </si>
  <si>
    <t>Montáž jističů (do 10 kA) třípólových přes 20 do 63 A</t>
  </si>
  <si>
    <t>Rozvodnicové a rozváděčové skříně Distri Rozvodnicové skříně DistriSet Příslušenství rozvodnicových skříní např. DistriSet "U" lišty "U" lišta TH35-15</t>
  </si>
  <si>
    <t>Rozvodnicové a rozváděčové skříně Distri Rozvodnicové skříně DistriSet Příslušenství rozvodnicových skříní např. DistriSet "U" lišty "U" lišta TH35-15, pro vnitřní Š rozvodnice 510, pro počet modulů 24, pro např. DZ43..., DN43..., DZ54...</t>
  </si>
  <si>
    <t>Proudové chrániče G; S; do 125 A; 10 kA – 4 pólové – In 63 A, Ue AC 230/400 V, Idn 30 mA, 4pól, Inc 10 kA, typ A-G</t>
  </si>
  <si>
    <t>Změna typu a ceny u položky nad touto řádkou: chránič ve skříni KS5 pro nabíjecí stojan EMB -  4p -50A, 30 Ma  –typu B/G – cena 9800 Kč</t>
  </si>
  <si>
    <t>Pojistková vložka – In 10A, Un AC 500 V / DC 250 V, velikost 10x38, gG - charakteristika pro všeobecné použití, Cd/Pb free</t>
  </si>
  <si>
    <t>Nožové pojistkové vložky, velikost 2 – In 160A, Un AC 500 V / DC 440 V, velikost 2, gG - charakteristika pro všeobecné použití, Cd/Pb free</t>
  </si>
  <si>
    <t>In 224A, Un AC 500 V / DC 440 V, velikost 2, gG - charakteristika pro všeobecné použití, Cd/Pb free</t>
  </si>
  <si>
    <t>In 315A, Un AC 500 V / DC 440 V, velikost 2, gG - charakteristika pro všeobecné použití, Cd/Pb free</t>
  </si>
  <si>
    <t>Demontáž zařízení (stávajícího z rozvaděče nn včetně odpojení přívodních kabelů nebo pasů a nakládky na určený prostředek) - jističe nebo vypínače z r</t>
  </si>
  <si>
    <t>Montáž proudových chráničů (do skříně nebo rozvaděče) čtyřpólových (10 kA)</t>
  </si>
  <si>
    <t>Montáž nožových pojistkových vložek velikosti 000, 1, 2, 3, 4a</t>
  </si>
  <si>
    <t>Montáž ostatních zařízení rozvaděčů nn přístrojový rošt - do rozvaděče nebo skříně</t>
  </si>
  <si>
    <t>Číslování stožárů a pohonů odpojovačů 1 - 3 znaky</t>
  </si>
  <si>
    <t>dle TZ a výkresů D.2.1.5.1-9  7=7,000 [A]</t>
  </si>
  <si>
    <t>Vyhotovení výchozí revizní zprávy pro opravné práce pro objem investičních nákladů přes 100 000 do 500 000 Kč</t>
  </si>
  <si>
    <t>Vydání průkazu způsobilosti pro funkční celek, provizorní stav</t>
  </si>
  <si>
    <t>Měření intenzity osvětlení instalovaného v rozsahu 1 000 m2 zjišťované plochy - měření intenzity umělého osvětlení v rozsahu tohoto SO dle ČSN EN 1246</t>
  </si>
  <si>
    <t>Měření intenzity osvětlení instalovaného v rozsahu 1 000 m2 zjišťované plochy - měření intenzity umělého osvětlení v rozsahu tohoto SO dle ČSN EN 12464-1/2 včetně vyhotovení protokolu</t>
  </si>
  <si>
    <t>Dokončovací práce na elektrickém zařízení</t>
  </si>
  <si>
    <t>Nátěry trakčního vedení Barva a řed. pro jedno číslo včetně černého podklad.pruhu na podpěře TV</t>
  </si>
  <si>
    <t>Smrštitelné kabelové koncovky do 1 kV</t>
  </si>
  <si>
    <t>Doprava obousměrná (např. dodávek z vlastních zásob zhotovitele nebo objednatele nebo výzisku) mechanizací o nosnosti přes 3,5 t objemnějšího kusového</t>
  </si>
  <si>
    <t>02</t>
  </si>
  <si>
    <t>Zemní práce</t>
  </si>
  <si>
    <t>trubka tlaková hrdlovaná vodovodní PVC dl 6m DN 300</t>
  </si>
  <si>
    <t>Poznámka k položce:_x005F_x000d_: Výpočet:  4 trubky délky  1 m = 4 m – včetně prořezu celkem 1 ks roury délky 6m</t>
  </si>
  <si>
    <t>šroub samovrtný do ocelového plechu, dřeva a deskových materiálů s korozní odolností 15 cyklů zápustná hlava, D 4,8x80mm</t>
  </si>
  <si>
    <t>100 kus</t>
  </si>
  <si>
    <t>dle TZ a výkresů D.2.1.5.1-9  0,04=0,040 [A]</t>
  </si>
  <si>
    <t>trubka elektroinstalační ohebná dvouplášťová korugovaná (chránička) D 32/40mm, HDPE+LDPE</t>
  </si>
  <si>
    <t>dle TZ a výkresů D.2.1.5.1-9  180=180,000 [A]</t>
  </si>
  <si>
    <t>trubka elektroinstalační ohebná dvouplášťová korugovaná (chránička) D 94/110mm, HDPE+LDPE</t>
  </si>
  <si>
    <t>dle TZ a výkresů D.2.1.5.1-9  16=16,000 [A]</t>
  </si>
  <si>
    <t>Vytyčení trasy vedení kabelového podzemního v zastavěném prostoru</t>
  </si>
  <si>
    <t>dle TZ a výkresů D.2.1.5.1-9  0,1=0,100 [A]</t>
  </si>
  <si>
    <t>Odstranění travnatého porostu, kosení a shrabávání trávy při elektromontážích</t>
  </si>
  <si>
    <t>Odstranění dřevitého porostu z křovin a stromů měkkého středně hustého při elektromontážích</t>
  </si>
  <si>
    <t>Čerpání vody na dopravní výšku do 10 m průměrný přítok do 400 litrů/min</t>
  </si>
  <si>
    <t>Poznámka k položce:_x005F_x000d_  Využito jen při deštích</t>
  </si>
  <si>
    <t>Odkop zeminy při elektromontážích ručně v hornině tř I skupiny 3</t>
  </si>
  <si>
    <t>Použito na vyhledání kabelu v místě spojky</t>
  </si>
  <si>
    <t>Hloubení nezapažených jam při elektromontážích ručně v hornině tř I skupiny 3</t>
  </si>
  <si>
    <t>dle TZ a výkresů D.2.1.5.1-9  2,8=2,800 [A]</t>
  </si>
  <si>
    <t>Poznámka k položce:_x005F_x000d_:  Výpočet: objem základu 0,8 x 0,8, hl. 1,1m = 0,7 m3, Pro 4 základy po 0,7m3 = 2,8 m3</t>
  </si>
  <si>
    <t>Hloubení kabelových rýh ručně š 35 cm hl 80 cm v hornině tř I skupiny 3</t>
  </si>
  <si>
    <t>Hloubení kabelových rýh ručně š 35 cm hl 80 cm v hornině tř II skupiny 4</t>
  </si>
  <si>
    <t>Hloubení kabelových rýh ručně š 50 cm hl 120 cm v hornině tř I skupiny 3</t>
  </si>
  <si>
    <t>dle TZ a výkresů D.2.1.5.1-9  100=100,000 [A]</t>
  </si>
  <si>
    <t>Hloubení kabelových rýh ručně š 50 cm hl 120 cm v hornině tř II skupiny 4</t>
  </si>
  <si>
    <t>Provizorní zajištění potrubí ve výkopech při křížení s kabelem</t>
  </si>
  <si>
    <t>Provizorní zajištění potrubí ve výkopech při souběhu s kabelem</t>
  </si>
  <si>
    <t>Vodorovné přemístění horniny jakékoliv třídy stavebním kolečkem při elektromontážích do 10 m</t>
  </si>
  <si>
    <t>Zásyp kabelových rýh ručně se zhutněním š 35 cm hl 70 cm z horniny tř I skupiny 3</t>
  </si>
  <si>
    <t>Zásyp kabelových rýh ručně se zhutněním š 35 cm hl 70 cm z horniny tř II skupiny 4</t>
  </si>
  <si>
    <t>Zásyp kabelových rýh ručně se zhutněním š 50 cm hl 110 cm z horniny tř I skupiny 3</t>
  </si>
  <si>
    <t>Zásyp kabelových rýh ručně se zhutněním š 50 cm hl 110 cm z horniny tř II skupiny 4</t>
  </si>
  <si>
    <t>Zásyp kabelových rýh ručně se zhutněním z horniny třídy I skupiny 3</t>
  </si>
  <si>
    <t>Uvedení nezpevněného terénu do původního stavu v místě dočasného uložení výkopku s vyhrabáním, srovnáním a částečným dosetím trávy</t>
  </si>
  <si>
    <t>dle TZ a výkresů D.2.1.5.1-9  150=150,000 [A]</t>
  </si>
  <si>
    <t>Základové konstrukce při elektromontážích z monolitického betonu tř. C 8/10</t>
  </si>
  <si>
    <t>Základ pro nabíjecí stojan 1x0,5, hl.1m = 0,5m3</t>
  </si>
  <si>
    <t>dle TZ a výkresů D.2.1.5.1-9  0,5=0,500 [A]</t>
  </si>
  <si>
    <t>Základové konstrukce při elektromontážích z monolitického betonu tř. C 16/20</t>
  </si>
  <si>
    <t>dle TZ a výkresů D.2.1.5.1-9  2,2=2,200 [A]</t>
  </si>
  <si>
    <t>Kabelové lože z písku pro kabely nn kryté plastovou fólií š lože do 50 cm</t>
  </si>
  <si>
    <t>dle TZ a výkresů D.2.1.5.1-9  140=140,000 [A]</t>
  </si>
  <si>
    <t>Osazení kabelových prostupů z trub plastových do rýhy bez obsypu průměru do 10 cm</t>
  </si>
  <si>
    <t>Osazení kabelových prostupů z trub plastových do rýhy bez obsypu průměru do 15 cm</t>
  </si>
  <si>
    <t>Osazení hmoždinek pro elektroinstalace včetně vyvrtání otvoru ve stěnách betonových nebo kamenných průměru do 12 mm</t>
  </si>
  <si>
    <t>Rozebrání dlažeb při elektromontážích ručně z dlaždic zámkových do malty spáry nezalité</t>
  </si>
  <si>
    <t>dle TZ a výkresů D.2.1.5.1-9  7,2=7,200 [A]</t>
  </si>
  <si>
    <t>Bourání základu betonového při elektromontážích</t>
  </si>
  <si>
    <t>dle TZ a výkresů D.2.1.5.1-9  1,5=1,500 [A]</t>
  </si>
  <si>
    <t>Poznámka k položce:_x005F_x000d_ Výpočet: objem základu 1 x 1m, hl. 0,8m = 0,80 m3, odečtení otvoru průmeru 0,3m = 0,05m3 – celkem 1 základ 0,75m3. Pro 2 základy po 0,75m3 = 1,5 m3</t>
  </si>
  <si>
    <t>Vybourání otvorů pro elektroinstalace ve zdivu betonovém plochy do 0,02 m2, tloušťky do 30 cm</t>
  </si>
  <si>
    <t>beton C 16/20 X0,XC1 kamenivo frakce 0/16</t>
  </si>
  <si>
    <t>dle TZ a výkresů D.2.1.5.1-9  2,7=2,700 [A]</t>
  </si>
  <si>
    <t>pás varovný plný PE š 330mm s potiskem</t>
  </si>
  <si>
    <t>odvoz do 6 km skládka Plzeň - Borská pole    
z jámy  0,6*2=1,200 [A]    
lože    10=10,000 [B]    
Celkem: A+B=11,200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</si>
  <si>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</si>
  <si>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POPLATKY ZA LIKVIDACŮ ODPADŮ NEKONTAMINOVANÝCH - 17 01 01 BETON Z DEMOLIC OBJEKTŮ, ZÁKLADŮ TV - VČETNĚ DOPRAVY</t>
  </si>
  <si>
    <t>odvoz do 6 km skládka Plzeň - Borská pole    
beton  1,5*2,5=3,750 [A]    
otvor v betonu  0,015=0,015 [B]    
dlažba beton 2,5344=2,534 [C]    
Celkem: A+B+C=6,299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</si>
  <si>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ořevzetí provozovatelem skládky, recyklační linky nebo jiného zařízenína zpracování nebo likvidaci odpadů      
- náklady spojené s vyložením a manipulacís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</si>
  <si>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 xml:space="preserve">  SO 76-02</t>
  </si>
  <si>
    <t>Přeložka VO ve správě SVS města Plzně</t>
  </si>
  <si>
    <t>SO 76-02</t>
  </si>
  <si>
    <t>dle TZ a výkresů D.2.1.5.1-4  1=1,000 [A]</t>
  </si>
  <si>
    <t>Provedení technické prohlídky a zkoušky na silnoproudém zařízení, zařízení TV, zařízení NS, transformoven, EPZ pro opravné práce pro objem investičních nákladů přes 100 000 do 500 000 Kč - celková prohlídka zařízení provozního souboru nebo stavebního objektu včetně měření, zařízení tohoto provozního souboru nebo stavebního objektu právnickou osobou na zařízení podle požadavku ČSN, včetně hodnocení a vyhotovení protokolu</t>
  </si>
  <si>
    <t>Nátěr vizuálně kontrastního pruhu 100 mm. Poznámka: 1. V cenách jsou započteny náklady na očištění povrchu pásu od starého nátěru a nečistot a jeho ob</t>
  </si>
  <si>
    <t>Nátěr vizuálně kontrastního pruhu 100 mm. Poznámka: 1. V cenách jsou započteny náklady na očištění povrchu pásu od starého nátěru a nečistot a jeho obnovení barvou schváleného typu a odstínu.2. V cenách nejsou obsaženy náklady na dodávku materiálu.</t>
  </si>
  <si>
    <t>dle TZ a výkresů D.2.1.5.1-4  2=2,000 [A]</t>
  </si>
  <si>
    <t>dle TZ a výkresů D.2.1.5.1-4  90=90,000 [A]</t>
  </si>
  <si>
    <t>dle TZ a výkresů D.2.1.5.1-4  5=5,000 [A]</t>
  </si>
  <si>
    <t>Spojovací vedení, podpěrné izolátory Spojky, ukončení pasu, ostatní Spojka SVCZC 16 CU smršťovací</t>
  </si>
  <si>
    <t>Spojovací vedení, podpěrné izolátory Spojky, ukončení pasu, ostatní Spojka SVCZC 35 AL smršťovací</t>
  </si>
  <si>
    <t>dle TZ a výkresů D.2.1.5.1-4  50=50,000 [A]</t>
  </si>
  <si>
    <t>Kabely, vodiče, šňůry Cu - nn Kabel silový Cu pro pohyblivé přívody, izolace pryžová H05VV-F 1,5 (CYSY 3Cx1,5) do osv. stožárů</t>
  </si>
  <si>
    <t>dle TZ a výkresů D.2.1.5.1-4  15=15,000 [A]</t>
  </si>
  <si>
    <t>Kabely, vodiče, šňůry Cu - nn Kabel silový 4 a 5-žílový Cu, plastová izolace CYKY 4J10 (4Bx10)</t>
  </si>
  <si>
    <t>dle TZ a výkresů D.2.1.5.1-4  180=180,000 [A]</t>
  </si>
  <si>
    <t>Kabely, vodiče, šňůry Al - nn Kabel silový 4 a 5-žílový, plastová izolace 1-AYKY 4x35</t>
  </si>
  <si>
    <t>dle TZ a výkresů D.2.1.5.1-4  80=80,000 [A]</t>
  </si>
  <si>
    <t>Montáž kabelů 4- a 5-žílových Al (uložení do země, chráničky, na rošty, pod omítku apod.) - do 50 mm2</t>
  </si>
  <si>
    <t>dle TZ a výkresů D.2.1.5.1-4  6=6,000 [A]</t>
  </si>
  <si>
    <t>dle TZ a výkresů D.2.1.5.1-4  260=260,000 [A]</t>
  </si>
  <si>
    <t>Montáž ocelových výložníků pro osvětlovací stožáry (včetně veškerého příslušenství a výstroje)</t>
  </si>
  <si>
    <t>Montáž svítidla na osv.stožár výšky přes 6 m mimo kolejiště</t>
  </si>
  <si>
    <t>Poznámka k položce:_x005F_x000d_ Montáž demontovaného svítidla včetně výložníku</t>
  </si>
  <si>
    <t>dle TZ a výkresů D.2.1.5.1-4  3=3,000 [A]</t>
  </si>
  <si>
    <t>Poznámka k položce:_x005F_x000d_ přemístění stávající skříně</t>
  </si>
  <si>
    <t>Demontáž elektrovýzbroje osvětlovacích stožárů do výšky 14 m - svítidlo, kabely, rozvodnice</t>
  </si>
  <si>
    <t>Demontáž elektrovýzbroje osvětlovacích stožárů nosných konstrukcí pro osvětlení</t>
  </si>
  <si>
    <t>KG</t>
  </si>
  <si>
    <t>dle TZ a výkresů D.2.1.5.1-4  10=10,000 [A]</t>
  </si>
  <si>
    <t>Montáž rozpojovacích skříní SR a SD venkovních na pojistkové lišty nebo na pojistkové spodky do 400 A pro připojení kabelů (i kabelové smyčky) do 240</t>
  </si>
  <si>
    <t>Montáž rozpojovacích skříní SR a SD venkovních na pojistkové lišty nebo na pojistkové spodky do 400 A pro připojení kabelů (i kabelové smyčky) do 240 mm2 do výklenku s 6 - 7 sadami pojistkových lišt - včetně elektrovýzbroje a zednického zapravení zdiva, neobsahuje cenu za vybourání niky</t>
  </si>
  <si>
    <t>Pojistkové systémy Výkonové pojistkové vložky Válcové pojistkové vložky In 10A, Un AC 500 V / DC 250 V, velikost 10x38, gG - charakteristika pro všeob</t>
  </si>
  <si>
    <t>Pojistkové systémy Výkonové pojistkové vložky Válcové pojistkové vložky In 10A, Un AC 500 V / DC 250 V, velikost 10x38, gG - charakteristika pro všeobecné použití, Cd/Pb free</t>
  </si>
  <si>
    <t>Vyhotovení výchozí revizní zprávy pro opravné práce pro objem investičních nákladů přes 100 000 do 500 000 Kč - celková prohlídka zařízení provozního</t>
  </si>
  <si>
    <t>Vydání průkazu způsobilosti pro funkční celek, provizorní stav - vyhotovení dokladu o silnoproudých zařízeních a vydání průkazu způsobilosti</t>
  </si>
  <si>
    <t>Dokončovací práce na elektrickém zařízení - uvádění zařízení do provozu, drobné montážní práce v rozvaděčích, koordinaci se zhotoviteli souvisejících</t>
  </si>
  <si>
    <t>Dokončovací práce na elektrickém zařízení - uvádění zařízení do provozu, drobné montážní práce v rozvaděčích, koordinaci se zhotoviteli souvisejících zařízení apod.</t>
  </si>
  <si>
    <t>dle TZ a výkresů D.2.1.5.1-4  16=16,000 [A]</t>
  </si>
  <si>
    <t>Nátěry trakčního vedení Barva a řed. pro bezpečnostní černožluté pruhy na podpěře TV</t>
  </si>
  <si>
    <t>trubka elektroinstalační ohebná dvouplášťová korugovaná (chránička) D 52/63mm, HDPE+LDPE</t>
  </si>
  <si>
    <t>dle TZ a výkresů D.2.1.5.1-4  150=150,000 [A]</t>
  </si>
  <si>
    <t>dle TZ a výkresů D.2.1.5.1-4  0,1=0,100 [A]</t>
  </si>
  <si>
    <t>písek slévárenský praný ST 56</t>
  </si>
  <si>
    <t>Srovnatelná položka  kopaný písek 350 Kč/t – potřeba cca 10 t</t>
  </si>
  <si>
    <t>odvoz na skládku 6 km skládka Plzeň Borská pole    
lože  10=10,000 [A]</t>
  </si>
  <si>
    <t>odvoz do 6 km skládka Plzeň Borská pole    
beton dlažba 2 m2  0,704=0,704 [A]</t>
  </si>
  <si>
    <t xml:space="preserve">  SO 76-03</t>
  </si>
  <si>
    <t>Přeložka trakčního sloupu</t>
  </si>
  <si>
    <t>SO 76-03</t>
  </si>
  <si>
    <t>odvoz do 6 km  skládka Borská pole 699 Kč/t    
přebytečná zemina  4,5*2=9,000 [A]</t>
  </si>
  <si>
    <t>Ostatní konstrukce a práce</t>
  </si>
  <si>
    <t>Lano ANTICORO 25-35, vč. mont.</t>
  </si>
  <si>
    <t>30=30,000 [A]</t>
  </si>
  <si>
    <t>Trojsměrné spojení (jen pomocné pro montáž překotvení)</t>
  </si>
  <si>
    <t>1=1,000 [A]</t>
  </si>
  <si>
    <t>Kotvení lana s reg., izol. - krepovací svorky</t>
  </si>
  <si>
    <t>2=2,000 [A]</t>
  </si>
  <si>
    <t>Regulace přilehlých úseků (jednostopě)</t>
  </si>
  <si>
    <t>100=100,000 [A]</t>
  </si>
  <si>
    <t>Demontáž nosné sítě TV (převěšení, zkrácení)</t>
  </si>
  <si>
    <t>20=20,000 [A]</t>
  </si>
  <si>
    <t>Stožár C10-vo-16 komplet</t>
  </si>
  <si>
    <t>Vytyčení základů</t>
  </si>
  <si>
    <t>Základ stožáru-výkop + 20%</t>
  </si>
  <si>
    <t>4,9=4,900 [A]</t>
  </si>
  <si>
    <t>Základ stožáru - -beton/včetně zapísk.+ 20%</t>
  </si>
  <si>
    <t>4,5=4,500 [A]</t>
  </si>
  <si>
    <t>Hranolový základ s vetknutou ocelovou trubkoud=500 mm pro ukotvení nového stožáru.Horní hrana základu bude utopena o 500 mm pod stávající terén. Základ bude opatřen chráničkami z PE trubek pro zatažení kabelů VO Výměry jsou v tabulce přílohy č. 2 a vlastní provedení ve vzorovém listu základu v příloze č.3.</t>
  </si>
  <si>
    <t>ocelová roura základu 3m/8mm, d=500mm/2400</t>
  </si>
  <si>
    <t>Montáž stožáru</t>
  </si>
  <si>
    <t>Demontáž stožáru</t>
  </si>
  <si>
    <t>Dokumentace SO</t>
  </si>
  <si>
    <t>Vypracování dílenské dokumentace</t>
  </si>
  <si>
    <t>D.2.1.6</t>
  </si>
  <si>
    <t>Potrubní vedení</t>
  </si>
  <si>
    <t xml:space="preserve">  SO 50-01</t>
  </si>
  <si>
    <t>Přeložka místní kanalizace</t>
  </si>
  <si>
    <t>SO 50-01</t>
  </si>
  <si>
    <t>R015111</t>
  </si>
  <si>
    <t>Odvoz na skládku do 6 km zemina nahrazená obsypem     
1: Obsyp pískem vedení, Předpoklad š=0,4, 0,2 pod a nad vedení.     
2: 0,4*0,4*68=10,880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</si>
  <si>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</si>
  <si>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13273A</t>
  </si>
  <si>
    <t>HLOUBENÍ RÝH ŠÍŘ DO 2M PAŽ I NEPAŽ TŘ. I - BEZ DOPRAVY</t>
  </si>
  <si>
    <t>2022_OTSKP</t>
  </si>
  <si>
    <t>dle TZ a výkresů D.2.1.6.1-3    
1: Odkopávky pro nové kanalizační potrubí    
2: Délka výkopů - 42,5 m, hloubka 2,5 m    
3: 42,5*2,5*1=106,250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</si>
  <si>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</si>
  <si>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</si>
  <si>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</si>
  <si>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dle TZ a výkresů D.2.1.6.1-3    
1: Zásyp nového kanalizačního potrubí    
2: Délka výkopů - 42,5 m, hloubka 2,5 m    
3: 42,5*2,5*1=106,250 [A]    
-: Obsyp pískem Předpoklad š=0,4, 0,2 pod a nad vedení.    
2: -0,4*0,4*42,5=-6,800 [B]    
Celkem: A+B=99,450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</si>
  <si>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</si>
  <si>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</si>
  <si>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</si>
  <si>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dle TZ a výkresů D.2.1.6.1-3    
1: Obsyp pískem Předpoklad š=0,4, 0,2 pod a nad vedení.    
2: 0,4*0,4*42,5=6,800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</si>
  <si>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</si>
  <si>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Potrubí</t>
  </si>
  <si>
    <t>83434</t>
  </si>
  <si>
    <t>POTRUBÍ Z TRUB KAMENINOVÝCH DN DO 200MM</t>
  </si>
  <si>
    <t>dle TZ a výkresů D.2.1.6.1-3    
1: Délka potrubí    
2: 17,5+12+13=42,500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</si>
  <si>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</si>
  <si>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894371</t>
  </si>
  <si>
    <t>ŠACHTY KANALIZAČNÍ Z PROST BETONU NA POTRUBÍ DN DO 1000MM</t>
  </si>
  <si>
    <t>dle TZ a výkresů D.2.1.6.1-3    
1: Nové kanalizační šachty    
2: 4=4,000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</si>
  <si>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</si>
  <si>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899309</t>
  </si>
  <si>
    <t>DOPLŇKY NA POTRUBÍ - VÝSTRAŽNÁ FÓLIE</t>
  </si>
  <si>
    <t>dle TZ a výkresů D.2.1.6.1-3    
1: Délka potrubí - ochranná fólie    
2: 42,5=42,500 [A]</t>
  </si>
  <si>
    <t>- Položka zahrnuje veškerý materiál, výrobky a polotovary, včetně mimostaveništní a vnitrostaveništní dopravy (rovněž přesuny), včetně naložení a složení,případně s uložením.</t>
  </si>
  <si>
    <t>899641</t>
  </si>
  <si>
    <t>TLAKOVÉ ZKOUŠKY POTRUBÍ DN DO 200MM</t>
  </si>
  <si>
    <t>dle TZ a výkresů D.2.1.6.1-3    
1: Délka potrubí    
2: 42,5=42,500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</si>
  <si>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</si>
  <si>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 xml:space="preserve">  SO 52-01</t>
  </si>
  <si>
    <t>Přeložka HUP</t>
  </si>
  <si>
    <t>SO 52-01</t>
  </si>
  <si>
    <t>POPLATKY ZA LIKVIDACŮ ODPADŮ NEKONTAMINOVANÝCH - 17 05 04 VYTĚŽENÉ ZEMINY A HORNINY - I. TŘÍDA TĚŽITELNOSTI - VČETNĚ DOPRAVY</t>
  </si>
  <si>
    <t>odvoz do 6 km zemina nahrazená obsypem z nakupovaných matertiálů     
1: Obsyp pískem Předpoklad š=0,4, 0,2 pod a nad vedení.     
2: 0,4*0,4*6=0,960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</si>
  <si>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</si>
  <si>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dle TZ a výkresů D.2.1.6.1. 01-03     
1: Odkopávky pro nové kanalizační potrubí     
2: Délka výkopů - 6 m, hloubka 2,5 m     
3: 6*2,5*1=15,000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</si>
  <si>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</si>
  <si>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TZ a výkresů D.2.1.6.1. 01-03     
1: Zásyp nového kanalizačního potrubí     
2: Délka výkopů - 6 m, hloubka 2,5 m     
3: 6*2,5*1=15,000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</si>
  <si>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</si>
  <si>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TZ a výkresů D.2.1.6.1. 01-03     
1: Obsyp pískem Předpoklad š=0,4, 0,2 pod a nad vedení.     
2: 0,4*0,4*6=0,960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</si>
  <si>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</si>
  <si>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899304</t>
  </si>
  <si>
    <t>DOPLŇKY NA PLYN POTRUBÍ - PILÍŘ HUP</t>
  </si>
  <si>
    <t>dle TZ a výkresů D.2.1.6.1. 01-03     
1: Vybudování nového piliře     
2: 1=1,000 [A]</t>
  </si>
  <si>
    <t>- Položka zahrnuje veškerý materiál, výrobky a polotovary, včetně mimostaveništní a vnitrostaveništní dopravy (rovněž přesuny), včetně naložení a složení,případně s uložením.         
- položka pilíř HUP zahrnuje i hlavní uzávěr plynu se zátkou.</t>
  </si>
  <si>
    <t>899308</t>
  </si>
  <si>
    <t>DOPLŇKY NA POTRUBÍ - SIGNALIZAČ VODIČ</t>
  </si>
  <si>
    <t>dle TZ a výkresů D.2.1.6.1. 01-03     
1: Signalizační vodiš CY 6mm2     
2: 6=6,000 [A]</t>
  </si>
  <si>
    <t>- Položka zahrnuje veškerý materiál, výrobky a polotovary, včetně mimostaveništní a vnitrostaveništní dopravy (rovněž přesuny), včetně naložení a složení,případně s uložením.         
- položka signalizační vodič zahrnuje i kontrolní vývody.</t>
  </si>
  <si>
    <t>dle TZ a výkresů D.2.1.6.1. 01-03     
1: Délka potrubí - ochranná fólie     
2: 6=6,000 [A]</t>
  </si>
  <si>
    <t>899361</t>
  </si>
  <si>
    <t>DOPLŇKY NA PLYN POTRUBÍ DN DO 400MM - PROPOJE</t>
  </si>
  <si>
    <t>1: Napojení potrubí     
2: 1=1,000 [A]</t>
  </si>
  <si>
    <t>- položka propoje zahrnuje dodávku a montáž propojovacího mezikusu, vypracování technologického postupu a práce s ním spojené, dozor správce potrubí.</t>
  </si>
  <si>
    <t>969346</t>
  </si>
  <si>
    <t>VYBOURÁNÍ POTRUBÍ DN DO 400MM PLYNOVÝCH</t>
  </si>
  <si>
    <t>dle TZ a výkresů D.2.1.6.1. 01-03     
2: 3,5=3,500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</si>
  <si>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</si>
  <si>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Potrubí plynové plastové Pe 100, PN 0,4 MPa, D 63 x 5,8 mm spojované elektrotvarovkami</t>
  </si>
  <si>
    <t>Potrubí z plastových trub Pe100          
  spojovaných elektrotvarovkami         
    PN 0,4 MPa (SDR 11)         
      D 63 x 5,8 mm</t>
  </si>
  <si>
    <t>dle TZ a výkresů D.2.1.6.1. 01-03     
1: Délka nového potrubí     
2: 6=6,000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</si>
  <si>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</si>
  <si>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Zkouška těsnosti potrubí plynovodního</t>
  </si>
  <si>
    <t>Opravy plynovodního potrubí          
  neúřední zkouška těsnosti dosavadního potrubí</t>
  </si>
  <si>
    <t>dle TZ a výkresů D.2.1.6.1. 01-03     
1: Zkouška těsnosti nového potrubí délky 6 m     
2:6=6,000 [A]</t>
  </si>
  <si>
    <t>Poznámky:         
1. Cenami -0901 až -0909 se oceňuje jeden úsek, t.j. potrubí od hlavního uzávěru k plynoměru nebo         
    od plynoměru po uzávěry před zařizovacím předmětem nebo výpustkou.         
2. Při uzavírání nebo otevírání se za úsek považuje i potrubí od uzávěru stoupacího potrubí k         
    plynoměru.         
3. Pro oceňování účasti dodavatele stavebních prací při úředních tlakových zkouškách oprav a         
    rekonstrukcí rozvodů plynu platí čl. 1311 Všeobecných podmínek části A 03.</t>
  </si>
  <si>
    <t>Demontáž plynoměrů G 2 nebo G 4 nebo G 10 max. průtok do 16 m3/hod.</t>
  </si>
  <si>
    <t>Demontáž plynoměrů          
  maximální průtok Q (m3/hod)         
    do 16 m3/h</t>
  </si>
  <si>
    <t>dle TZ a výkresů D.2.1.6.1. 01-03     
1: demontáž plynoměru     
2: 1=1,000 [A]</t>
  </si>
  <si>
    <t>Montáž plynoměrů G-10 maximální průtok 16 m3/hod.</t>
  </si>
  <si>
    <t>Montáž plynoměrů při rekonstrukci plynoinstalací          
  s odvzdušněním a odzkoušením         
    maximální průtok Q (m3/h)         
      16 m3/h</t>
  </si>
  <si>
    <t>dle TZ a výkresů D.2.1.6.1. 01-03     
1: Zpětná montáž plynoměru     
2: 1=1,000 [A]</t>
  </si>
  <si>
    <t>D.2.1.8</t>
  </si>
  <si>
    <t>Pozemní komunikace</t>
  </si>
  <si>
    <t xml:space="preserve">  SO 31-01</t>
  </si>
  <si>
    <t>Zpevněné plochy před budovou</t>
  </si>
  <si>
    <t>SO 31-01</t>
  </si>
  <si>
    <t>1: Odkop pro vsakovací jímku, hloubka 12 m3    
2: Odkop pro revizní šachtu 2,355 m3    
3: Odvoz na skládku Plzeň - Borská ulice - 6km     
4: 14,355=14,355 [A]    
1: Odkopavky pro stavbu komunikace, parkovacich stani, chodniku v místě parkoviště    
2: 415=415,000 [D]    
3: Odkopávky pro chodník, kde není parkoviště    
4: 18=18,000 [B]    
5: Odkopávky pro výměnu materiálu pod zpevněnými plochami ke zlepšení modulu přetvárnosti pod konstrukčními vrstvami komunikací    
6: (295+295)*0,5=295,000 [C]    
odpočet zpětný zásyp potrubí  -23,1*2*0,5=-23,100 [F]    
Celkem: (A+D+B+C+F)*2 =1 438,510 [G]</t>
  </si>
  <si>
    <t>R015140</t>
  </si>
  <si>
    <t>odvoz do 6 km     
 Vybourání betonového bloku u objektu     
 2*1*1,5*2,5=7,500 [A]    
 Objem odpadů dlažba betonová - 6,06 m3    
 Objemová hmotnost 2,5 t/m3    
 6,06*2,5=15,150 [B]    
Odvoz betonových obrubníků na skládku    
 délka 154 m    
 Hmotnost 47/m    
154*0,047=7,238 [D]:    
Celkem: A+B+D=29,888 [E]</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</si>
  <si>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Tunou se rozumí hmotnost odpadu vytříděného v souladu se zákonem č. 541/2020 Sb., o nakládání s odpady, v platném znění.      
Poznámka:      
*)  U nebezpečných odpadů musí být v doplňujícím popisu položky uvedeno upřesnění  nebezpečných vlastností v rozsahu a typu koncentrace nebezpečných látek</t>
  </si>
  <si>
    <t>R015160</t>
  </si>
  <si>
    <t>POPLATKY ZA LIKVIDACŮ ODPADŮ NEKONTAMINOVANÝCH - 02 01 03 SMÝCENÉ STROMY A KEŘE - VČETNĚ DOPRAVY</t>
  </si>
  <si>
    <t>odvoz na skládku do 12 km větve a pařezy    
strom do 0,5 m  1*1=1,000 [A]    
strom do 0,9 m   3*2   =6,000 [B]    
strom přes 0,9 m 10*3=30,000 [C]    
Celkem: A+B+C=37,000 [D]</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</si>
  <si>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3. Způsob měření:      
Tunou se rozumí hmotnost odpadu vytříděného v souladu se zákonem č. 541/2020 Sb., o nakládání s odpady, v platném znění.      
*)  U nebezpečných odpadů musí být v doplňujícím popisu položky uvedeno upřesnění  nebezpečných vlastností v rozsahu a typu koncentrace nebezpečných látek</t>
  </si>
  <si>
    <t>112016</t>
  </si>
  <si>
    <t>KÁCENÍ STROMŮ D KMENE DO 0,5M S ODSTRANĚNÍM PAŘEZŮ, ODVOZ DO 12KM</t>
  </si>
  <si>
    <t>dle TZ a výkresů D.2.1.8.1.-7    
1: Kácení stromů viz dendrologický průzkum    
2: 1=1,000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</si>
  <si>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</si>
  <si>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112026</t>
  </si>
  <si>
    <t>KÁCENÍ STROMŮ D KMENE DO 0,9M S ODSTRANĚNÍM PAŘEZŮ, ODVOZ DO 12KM</t>
  </si>
  <si>
    <t>dle TZ a výkresů D.2.1.8.1.-7    
1: Kácení stromů viz dendrologický průzkum    
2: 3=3,000 [A]</t>
  </si>
  <si>
    <t>112036</t>
  </si>
  <si>
    <t>KÁCENÍ STROMŮ D KMENE PŘES 0,9M S ODSTR PAŘEZŮ, ODVOZ DO 12KM</t>
  </si>
  <si>
    <t>dle TZ a výkresů D.2.1.8.1.-7    
odvoz do 12 km    
1: Kácení stromů viz dendrologický průzkum    
2: 10=10,000 [A]</t>
  </si>
  <si>
    <t>11317</t>
  </si>
  <si>
    <t>ODSTRAN KRYTU ZPEVNĚNÝCH PLOCH Z DLAŽEB KOSTEK</t>
  </si>
  <si>
    <t>dle TZ a výkresů D.2.1.8.1.-7    
1: Odstranění betonové dlažby z chodníků    
2: 77*1,3*0,06    
=6,006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</si>
  <si>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</si>
  <si>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</si>
  <si>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</si>
  <si>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dle TZ a výkresů D.2.1.8.1.-7    
1. o dstranění konstrukčních vrstev pod stávajícím chodníkem    
2: 77*1,3*0,2=20,020 [A]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</si>
  <si>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</si>
  <si>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11352A</t>
  </si>
  <si>
    <t>ODSTRANĚNÍ CHODNÍKOVÝCH A SILNIČNÍCH OBRUBNÍKŮ BETONOVÝCH - BEZ DOPRAVY</t>
  </si>
  <si>
    <t>dle TZ a výkresů D.2.1.8.1.-7    
1: Odtsranění chodníkových obrubníků - délka chodníku 77m    
2: 2*77=154,000 [A]</t>
  </si>
  <si>
    <t>12273A</t>
  </si>
  <si>
    <t>ODKOPÁVKY A PROKOPÁVKY OBECNÉ TŘ. I - BEZ DOPRAVY</t>
  </si>
  <si>
    <t>dle TZ a výkresů D.2.1.8.1.-7    
1: Odkopavky pro stavbu komunikace, parkovacich stani, chodniku v místě parkoviště    
2: 415=415,000 [A]    
3: Odkopávky pro chodník, kde není parkoviště    
4: 18=18,000 [B]    
5: Odkopávky pro výměnu materiálu pod zpevněnými plochami ke zlepšení modulu přetvárnosti pod konstrukčními vrstvami komunikací    
6: (295+295)*0,5=295,000 [C]    
7: Odkopávky pro vsakovací jímku    
8: 2*4*4=32,000 [D]    
Celkem: A+B+C+D=760,000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</si>
  <si>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</si>
  <si>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</si>
  <si>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</si>
  <si>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dle TZ a výkresů D.2.1.8.1.-7    
1: Hloubení jámy na retenční nádrž    
2: 12=12,000 [A]    
3: Hloubení pro revizní šachtu    
4.3*0.5*0,5*3,14=2,355 [B]    
5: Celkem: A+B=14,355 [C]</t>
  </si>
  <si>
    <t>18241</t>
  </si>
  <si>
    <t>ZALOŽENÍ TRÁVNÍKU RUČNÍM VÝSEVEM</t>
  </si>
  <si>
    <t>dle TZ a výkresů D.2.1.8.1.-7    
1: Plocha trávníku 720    
2: 720=720,000 [A]</t>
  </si>
  <si>
    <t>Zahrnuje dodání předepsané travní směsi, její výsev na ornici, zalévání, první pokosení, to vše bez ohledu na sklon terénu</t>
  </si>
  <si>
    <t>184B24</t>
  </si>
  <si>
    <t>VYSAZOVÁNÍ STROMŮ LISTNATÝCH V KONTEJNERU OBVOD KMENE DO 14CM, PODCHOZÍ VÝŠ MIN 2,2M</t>
  </si>
  <si>
    <t>dle TZ a výkresů D.2.1.8.1.-7    
1: Náhradní výsadba za odstraněné dřeviny    
2: počet stromůurčených ke kácení dendrologickým průzkumem 14    
3: Za každých 5  parkovacích stání vysadit 1 strom - 5 ks    
4: 14+5=19,000 [A]</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</si>
  <si>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</si>
  <si>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Svislé konstrukce</t>
  </si>
  <si>
    <t>R386325</t>
  </si>
  <si>
    <t>KOMPLETNÍ KONSTRUKCE JÍMEK ZE ŽELEZOBETONU C35/45 XA1</t>
  </si>
  <si>
    <t>dle TZ a výkresů D.2.1.8.1.-7    
1 Retenční nádrž o objemu 12 m3, na kterou bude napojeno potrubí, na nějž bude napojena revizní šachta s vírovým ventilem kontrolní šachty    
2: 12=12,000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</si>
  <si>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</si>
  <si>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Komunikace</t>
  </si>
  <si>
    <t>17461</t>
  </si>
  <si>
    <t>ZÁSYP JAM A RÝH Z HORNIN KAMENITÝCH</t>
  </si>
  <si>
    <t>dle TZ a výkresů D.2.1.8.1.-7    
1: Zásyp po pokládce potrubí    
2: 23,1*2*0,5=23,100 [B]</t>
  </si>
  <si>
    <t>56313</t>
  </si>
  <si>
    <t>VOZOVKOVÉ VRSTVY Z MECHANICKY ZPEVNĚNÉHO KAMENIVA TL. DO 150MM</t>
  </si>
  <si>
    <t>dle TZ a výkresů D.2.1.8.1.-7    
1: Plocha komunikace parkoviště     
2: 303=303,000 [A]    
3: Plocha parkovacích stání z betonové dlažby 296    
4. 296=296,000 [B]    
5: Celkem: A+B=599,000 [C]</t>
  </si>
  <si>
    <t>- dodání kameniva předepsané kvality a zrnitosti      
- rozprostření a zhutnění vrstvy v předepsané tloušťce      
- zřízení vrstvy bez rozlišení šířky, pokládání vrstvy po etapách      
- nezahrnuje postřiky, nátěry</t>
  </si>
  <si>
    <t>56330</t>
  </si>
  <si>
    <t>VOZOVKOVÉ VRSTVY ZE ŠTĚRKODRTI</t>
  </si>
  <si>
    <t>dle TZ a výkresů D.2.1.8.1.-7    
1: Nahrazení nevhodného materiálu v podloží štěrkodrtí tl. 0,5 m    
Hutnění po vrstvách max. 0,25 m    
2: (295+295)*0,5=295,000 [A]</t>
  </si>
  <si>
    <t>56331</t>
  </si>
  <si>
    <t>VOZOVKOVÉ VRSTVY ZE ŠTĚRKODRTI TL. DO 50MM</t>
  </si>
  <si>
    <t>dle TZ a výkresů D.2.1.8.1.-7    
1: Kladečské lože fr. 4/8 chodníku - 110    
2: 110=110,000 [A]    
3:  Kladečské lože pod bet. dlažbu parkovacích stání 295m2    
4. 296=296,000 [B]    
5: Celkem: A+B=406,000 [C]</t>
  </si>
  <si>
    <t>56334</t>
  </si>
  <si>
    <t>VOZOVKOVÉ VRSTVY ZE ŠTĚRKODRTI TL. DO 200MM</t>
  </si>
  <si>
    <t>dle TZ a výkresů D.2.1.8.1.-7    
1: Plocha komunikace parkoviště 295m2    
2: 303=303,000 [A]     
3: Plocha parkovacích stání z betonové dlažby 295m2    
4. 296=296,000 [B]    
5: Plocha chodníku 110 m2    
6: 110=110,000 [C]    
a+b+c=709,000 [D]</t>
  </si>
  <si>
    <t>572123</t>
  </si>
  <si>
    <t>INFILTRAČNÍ POSTŘIK Z EMULZE DO 1,0KG/M2</t>
  </si>
  <si>
    <t>dle TZ a výkresů D.2.1.8.1.-7    
1: Plocha komunikace parkoviště    
2: 303=303,000 [A]</t>
  </si>
  <si>
    <t>- dodání všech předepsaných materiálů pro postřiky v předepsaném množství      
- provedení dle předepsaného technologického předpisu      
- zřízení vrstvy bez rozlišení šířky, pokládání vrstvy po etapách      
- úpravu napojení, ukončení</t>
  </si>
  <si>
    <t>572224</t>
  </si>
  <si>
    <t>SPOJOVACÍ POSTŘIK Z MODIFIK EMULZE DO 1,0KG/M2</t>
  </si>
  <si>
    <t>dle TZ a výkresů D.2.1.8.1.-7    
1: Ploch komunikace parkoviště    
2: 303=303,000 [A]</t>
  </si>
  <si>
    <t>574B34</t>
  </si>
  <si>
    <t>ASFALTOVÝ BETON PRO OBRUSNÉ VRSTVY MODIFIK ACO 11+, 11S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</si>
  <si>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</si>
  <si>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574E56</t>
  </si>
  <si>
    <t>ASFALTOVÝ BETON PRO PODKLADNÍ VRSTVY ACP 16+, 16S TL. 60MM</t>
  </si>
  <si>
    <t>582601</t>
  </si>
  <si>
    <t>KRYTY Z BETON DLAŽDIC SE ZÁMKEM ŠEDÝCH TL 60MM BEZ LOŽE</t>
  </si>
  <si>
    <t>dle TZ a výkresů D.2.1.8.1.-7    
1: Plocha chodníku    
2: 110=110,000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</si>
  <si>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</si>
  <si>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582602</t>
  </si>
  <si>
    <t>KRYTY Z BETON DLAŽDIC SE ZÁMKEM ŠEDÝCH TL 80MM BEZ LOŽE</t>
  </si>
  <si>
    <t>dle TZ a výkresů D.2.1.8.1.-7    
1: Plocha parkoviště    
2: 296=296,000 [A]</t>
  </si>
  <si>
    <t>58920</t>
  </si>
  <si>
    <t>VÝPLŇ SPAR MODIFIKOVANÝM ASFALTEM</t>
  </si>
  <si>
    <t>dle TZ a výkresů D.2.1.8.1.-7    
1: Asfaltová zálivka na napojeních 13+15, středová zálivka 75m    
2: 13+15+75=103,000 [A]</t>
  </si>
  <si>
    <t>položka zahrnuje:      
- dodávku předepsaného materiálu      
- vyčištění a výplň spar tímto materiálem</t>
  </si>
  <si>
    <t>87433</t>
  </si>
  <si>
    <t>POTRUBÍ Z TRUB PLASTOVÝCH ODPADNÍCH DN DO 150MM</t>
  </si>
  <si>
    <t>dle TZ a výkresů D.2.1.8.1.-7    
1: Napojení odvodnovacého žlabu do vsakovací jímky    
2 : 25=25,000 [A]</t>
  </si>
  <si>
    <t>914181</t>
  </si>
  <si>
    <t>DOPR ZNAČ ZÁKL VEL HLINÍK FÓLIE TŘ 3 - DOD A MONT</t>
  </si>
  <si>
    <t>dle TZ a výkresů D.2.1.8.1.-7    
1: Dopravní značení IP4b - 1 ks    
2. 1=1,000 [A]    
3: Dopravní značení B2 - 1ks    
4: 1=1,000 [B]    
5: Dopravní značení P6 - 1 ks    
6: 1=1,000 [C]    
a+b+c=3,000 [D]</t>
  </si>
  <si>
    <t>položka zahrnuje:      
- dodávku a montáž značek v požadovaném provedení</t>
  </si>
  <si>
    <t>93565</t>
  </si>
  <si>
    <t>ŽLABY OCELOLITINOVÉ SVĚTLÉ ŠÍŘKY DO 300MM VČET MŘÍŽÍ</t>
  </si>
  <si>
    <t>dle TZ a výkresů D.2.1.8.1.-7    
1: Odvodňovací žlab délky 5 m    
2. 5=5,000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</si>
  <si>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</si>
  <si>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dle TZ a výkresů D.2.1.8.1.-7    
1: Délka potrubí pro odvedení srážkových vod ze zpevněných ploch    
2: 11,6+1+10,5=23,100 [A]</t>
  </si>
  <si>
    <t>894171</t>
  </si>
  <si>
    <t>ŠACHTY KANALIZAČ Z BETON DÍLCŮ NA POTRUBÍ DN DO 1000MM</t>
  </si>
  <si>
    <t>dle TZ a výkresů D.2.1.8.1.-7    
1: Revizní šachta s vírovým ventilem za retenční nádrží    
2: 1=1,000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</si>
  <si>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</si>
  <si>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89922</t>
  </si>
  <si>
    <t>VÝŠKOVÁ ÚPRAVA MŘÍŽÍ</t>
  </si>
  <si>
    <t>dle TZ a výkresů D.2.1.8.1.-7    
1: Výšková úprava mříže uliční vpusti    
2: 1=1,000 [A]</t>
  </si>
  <si>
    <t>- položka výškové úpravy zahrnuje všechny nutné práce a materiály pro zvýšení nebo snížení zařízení (včetně nutné úpravy stávajícího povrchu vozovky nebo chodníku).</t>
  </si>
  <si>
    <t>915211</t>
  </si>
  <si>
    <t>VODOROVNÉ DOPRAVNÍ ZNAČENÍ PLASTEM HLADKÉ - DODÁVKA A POKLÁDKA</t>
  </si>
  <si>
    <t>dle TZ a výkresů D.2.1.8.1.-7    
1: Oddělení parkovacích míst    
2: šířka vodorovného dopravního značení 0,125 m    
3: Délka VDZ - 93 m    
4. 93*0,125=11,625 [A]</t>
  </si>
  <si>
    <t>položka zahrnuje:      
- dodání a pokládku nátěrového materiálu (měří se pouze natíraná plocha)      
- předznačení a reflexní úpravu</t>
  </si>
  <si>
    <t>916621</t>
  </si>
  <si>
    <t>VODÍCÍ STĚNY Z DÍLCŮ BETON - DOD A MONTÁŽ</t>
  </si>
  <si>
    <t>dle TZ a výkresů D.2.1.8.1.-7    
1: Umístění 18 ks betonových zábran proti najetí na nezpevněnou plochu    
2: 18=18,000 [A]</t>
  </si>
  <si>
    <t>položka zahrnuje:      
- dodání zařízení v předepsaném provedení včetně jejich osazení      
- údržbu po celou dobu trvání funkce, náhradu zničených nebo ztracených kusů, nutnou opravu poškozených částí      
v položce se vykazují dočasné prefabrikované vodící betonové stěny výšky max. 60cm. Dočasné vodící stěny z prefabrikovaných betonových svodidel standardních výšek se vykazují v položkách 911**2, 911**3 a 911**9.</t>
  </si>
  <si>
    <t>917212</t>
  </si>
  <si>
    <t>ZÁHONOVÉ OBRUBY Z BETONOVÝCH OBRUBNÍKŮ ŠÍŘ 80MM</t>
  </si>
  <si>
    <t>dle TZ a výkresů D.2.1.8.1.-7    
1: Délka chodníku 77 m, délka hrany podél domu - 23 m    
2: 77+23=100,000 [A]</t>
  </si>
  <si>
    <t>Položka zahrnuje:      
dodání a pokládku betonových obrubníků o rozměrech předepsaných zadávací dokumentací      
betonové lože i boční betonovou opěrku.</t>
  </si>
  <si>
    <t>917223</t>
  </si>
  <si>
    <t>SILNIČNÍ A CHODNÍKOVÉ OBRUBY Z BETONOVÝCH OBRUBNÍKŮ ŠÍŘ 100MM</t>
  </si>
  <si>
    <t>dle TZ a výkresů D.2.1.8.1.-7    
1: Délka obrubníku 94    
2: 94=94,000 [A]</t>
  </si>
  <si>
    <t>917224</t>
  </si>
  <si>
    <t>SILNIČNÍ A CHODNÍKOVÉ OBRUBY Z BETONOVÝCH OBRUBNÍKŮ ŠÍŘ 150MM</t>
  </si>
  <si>
    <t>dle TZ a výkresů D.2.1.8.1.-7    
1: Délka obrubníku 112+78+6    
2: 112+78+6=196,000 [A]</t>
  </si>
  <si>
    <t>96615</t>
  </si>
  <si>
    <t>BOURÁNÍ KONSTRUKCÍ Z PROSTÉHO BETONU</t>
  </si>
  <si>
    <t>dle TZ a výkresů D.2.1.8.1.-7    
"1: Vybourání betonového bloku u objektu      
2: 2*1*1,5=3,000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</si>
  <si>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</si>
  <si>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D.9.8</t>
  </si>
  <si>
    <t>SO 98-98 – Všeobecný objekt</t>
  </si>
  <si>
    <t xml:space="preserve">  SO 98-98</t>
  </si>
  <si>
    <t>Všeobecný objekt</t>
  </si>
  <si>
    <t>SO 98-98</t>
  </si>
  <si>
    <t>Dokumentace stavby</t>
  </si>
  <si>
    <t>VSEOB001</t>
  </si>
  <si>
    <t>Geodetická dokumentace skutečného provedení stavby</t>
  </si>
  <si>
    <t>Vypracování geodetické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</si>
  <si>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</si>
  <si>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</si>
  <si>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</si>
  <si>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</si>
  <si>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</si>
  <si>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</si>
  <si>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</si>
  <si>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</si>
  <si>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</si>
  <si>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</si>
  <si>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</si>
  <si>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</si>
  <si>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</si>
  <si>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</si>
  <si>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</si>
  <si>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</si>
  <si>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</si>
  <si>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</si>
  <si>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</si>
  <si>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Exkurze</t>
  </si>
  <si>
    <t>Exkurze dle zákona o zadávání veřejných zakázek</t>
  </si>
  <si>
    <t>Předpoklad 1 exkurze v době realizace stavby</t>
  </si>
  <si>
    <t>Položka zahrnuje veškeré činnosti nezbytné pro zajištění exkurze. Veškerá požadavky na rozsah exkurzí je dán smlouvou o dílo.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</si>
</sst>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7" x14ac:knownFonts="1">
    <font>
      <sz val="10"/>
      <name val="Arial"/>
    </font>
    <font>
      <b/>
      <sz val="10"/>
      <name val="Arial"/>
    </font>
    <font>
      <b/>
      <sz val="16"/>
      <color rgb="FFFFFFFF"/>
      <name val="Arial"/>
    </font>
    <font>
      <b/>
      <sz val="16"/>
      <name val="Arial"/>
    </font>
    <font>
      <b/>
      <sz val="11"/>
      <name val="Arial"/>
    </font>
    <font>
      <i/>
      <sz val="10"/>
      <name val="Arial"/>
    </font>
    <font>
      <sz val="10"/>
      <name val="Arial"/>
    </font>
  </fonts>
  <fills count="6">
    <fill>
      <patternFill patternType="none"/>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diagonal/>
    </border>
    <border>
      <left/>
      <right/>
      <top style="thin">
        <color auto="1"/>
      </top>
      <bottom/>
      <diagonal/>
    </border>
  </borders>
  <cellStyleXfs count="7">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cellStyleXfs>
  <cellXfs count="44">
    <xf numFmtId="0" fontId="0" fillId="0" borderId="0" xfId="0"/>
    <xf numFmtId="0" fontId="0" fillId="3" borderId="1" xfId="6" applyFont="1" applyFill="1" applyBorder="1" applyAlignment="1">
      <alignment horizontal="center" vertical="center" wrapText="1"/>
    </xf>
    <xf numFmtId="0" fontId="4" fillId="0" borderId="0" xfId="6" applyFont="1" applyAlignment="1">
      <alignment horizontal="right" vertical="center"/>
    </xf>
    <xf numFmtId="0" fontId="4" fillId="0" borderId="2" xfId="6" applyFont="1" applyBorder="1" applyAlignment="1">
      <alignment vertical="center" wrapText="1"/>
    </xf>
    <xf numFmtId="0" fontId="4" fillId="0" borderId="0" xfId="6" applyFont="1" applyAlignment="1">
      <alignment vertical="center" wrapText="1"/>
    </xf>
    <xf numFmtId="0" fontId="0" fillId="0" borderId="0" xfId="6" applyFont="1" applyAlignment="1">
      <alignment vertical="center" wrapText="1"/>
    </xf>
    <xf numFmtId="0" fontId="3" fillId="0" borderId="0" xfId="6" applyFont="1" applyAlignment="1">
      <alignment vertical="center" wrapText="1"/>
    </xf>
    <xf numFmtId="0" fontId="0" fillId="2" borderId="0" xfId="6" applyFont="1" applyFill="1"/>
    <xf numFmtId="0" fontId="2" fillId="2" borderId="0" xfId="6" applyFont="1" applyFill="1" applyAlignment="1">
      <alignment horizontal="center" vertical="center"/>
    </xf>
    <xf numFmtId="0" fontId="0" fillId="0" borderId="0" xfId="0"/>
    <xf numFmtId="0" fontId="1" fillId="0" borderId="0" xfId="6" applyFont="1" applyAlignment="1">
      <alignment horizontal="center" vertical="center"/>
    </xf>
    <xf numFmtId="0" fontId="0" fillId="2" borderId="0" xfId="6" applyFont="1" applyFill="1"/>
    <xf numFmtId="0" fontId="3" fillId="0" borderId="0" xfId="6" applyFont="1" applyAlignment="1">
      <alignment horizontal="right" vertical="center"/>
    </xf>
    <xf numFmtId="0" fontId="0" fillId="0" borderId="0" xfId="6" applyFont="1" applyAlignment="1">
      <alignment vertical="center" wrapText="1"/>
    </xf>
    <xf numFmtId="0" fontId="0" fillId="0" borderId="0" xfId="6" applyFont="1" applyAlignment="1">
      <alignment horizontal="right" vertical="center"/>
    </xf>
    <xf numFmtId="0" fontId="1" fillId="0" borderId="0" xfId="6" applyFont="1" applyAlignment="1">
      <alignment horizontal="right"/>
    </xf>
    <xf numFmtId="0" fontId="0" fillId="3" borderId="1" xfId="6" applyFont="1" applyFill="1" applyBorder="1" applyAlignment="1">
      <alignment horizontal="center"/>
    </xf>
    <xf numFmtId="4" fontId="0" fillId="0" borderId="0" xfId="6" applyNumberFormat="1" applyFont="1"/>
    <xf numFmtId="0" fontId="0" fillId="0" borderId="1" xfId="6" applyFont="1" applyBorder="1" applyAlignment="1">
      <alignment horizontal="left" vertical="top"/>
    </xf>
    <xf numFmtId="0" fontId="0" fillId="0" borderId="1" xfId="6" applyFont="1" applyBorder="1" applyAlignment="1">
      <alignment horizontal="left" vertical="top" wrapText="1"/>
    </xf>
    <xf numFmtId="0" fontId="0" fillId="0" borderId="1" xfId="6" applyFont="1" applyBorder="1" applyAlignment="1">
      <alignment horizontal="right" vertical="top"/>
    </xf>
    <xf numFmtId="4" fontId="0" fillId="0" borderId="1" xfId="6" applyNumberFormat="1" applyFont="1" applyBorder="1" applyAlignment="1">
      <alignment horizontal="right" vertical="top"/>
    </xf>
    <xf numFmtId="0" fontId="0" fillId="4" borderId="0" xfId="6" applyFont="1" applyFill="1"/>
    <xf numFmtId="0" fontId="0" fillId="0" borderId="1" xfId="6" applyFont="1" applyBorder="1" applyAlignment="1">
      <alignment horizontal="center" vertical="center"/>
    </xf>
    <xf numFmtId="0" fontId="0" fillId="2" borderId="2" xfId="6" applyFont="1" applyFill="1" applyBorder="1"/>
    <xf numFmtId="0" fontId="1" fillId="0" borderId="3" xfId="6" applyFont="1" applyBorder="1" applyAlignment="1">
      <alignment horizontal="center" vertical="center"/>
    </xf>
    <xf numFmtId="0" fontId="4" fillId="0" borderId="0" xfId="6" applyFont="1" applyAlignment="1">
      <alignment vertical="center"/>
    </xf>
    <xf numFmtId="0" fontId="0" fillId="3" borderId="1" xfId="6" applyFont="1" applyFill="1" applyBorder="1" applyAlignment="1">
      <alignment horizontal="center" vertical="center" wrapText="1"/>
    </xf>
    <xf numFmtId="0" fontId="0" fillId="4" borderId="2" xfId="6" applyFont="1" applyFill="1" applyBorder="1"/>
    <xf numFmtId="0" fontId="4" fillId="0" borderId="2" xfId="6" applyFont="1" applyBorder="1" applyAlignment="1">
      <alignment vertical="center"/>
    </xf>
    <xf numFmtId="0" fontId="1" fillId="0" borderId="4" xfId="6" applyFont="1" applyBorder="1" applyAlignment="1">
      <alignment horizontal="right" vertical="top"/>
    </xf>
    <xf numFmtId="4" fontId="0" fillId="0" borderId="4" xfId="6" applyNumberFormat="1" applyFont="1" applyBorder="1" applyAlignment="1">
      <alignment horizontal="center" vertical="top"/>
    </xf>
    <xf numFmtId="0" fontId="1" fillId="0" borderId="4" xfId="6" applyFont="1" applyBorder="1" applyAlignment="1">
      <alignment wrapText="1"/>
    </xf>
    <xf numFmtId="0" fontId="1" fillId="0" borderId="0" xfId="6" applyFont="1" applyAlignment="1">
      <alignment horizontal="right" vertical="top"/>
    </xf>
    <xf numFmtId="4" fontId="0" fillId="0" borderId="0" xfId="6" applyNumberFormat="1" applyFont="1" applyAlignment="1">
      <alignment horizontal="center" vertical="top"/>
    </xf>
    <xf numFmtId="0" fontId="1" fillId="0" borderId="0" xfId="6" applyFont="1" applyAlignment="1">
      <alignment wrapText="1"/>
    </xf>
    <xf numFmtId="0" fontId="0" fillId="0" borderId="0" xfId="6" applyFont="1" applyAlignment="1">
      <alignment horizontal="right" vertical="top"/>
    </xf>
    <xf numFmtId="0" fontId="0" fillId="0" borderId="0" xfId="6" applyFont="1" applyAlignment="1">
      <alignment vertical="top"/>
    </xf>
    <xf numFmtId="0" fontId="0" fillId="0" borderId="0" xfId="6" applyFont="1" applyAlignment="1">
      <alignment horizontal="center" vertical="top"/>
    </xf>
    <xf numFmtId="164" fontId="0" fillId="0" borderId="0" xfId="6" applyNumberFormat="1" applyFont="1" applyAlignment="1">
      <alignment horizontal="center" vertical="top"/>
    </xf>
    <xf numFmtId="4" fontId="0" fillId="5" borderId="0" xfId="6" applyNumberFormat="1" applyFont="1" applyFill="1" applyAlignment="1" applyProtection="1">
      <alignment horizontal="center" vertical="top"/>
      <protection locked="0"/>
    </xf>
    <xf numFmtId="0" fontId="0" fillId="0" borderId="0" xfId="6" applyFont="1" applyAlignment="1">
      <alignment horizontal="left" vertical="center" wrapText="1"/>
    </xf>
    <xf numFmtId="0" fontId="5" fillId="0" borderId="0" xfId="6" applyFont="1" applyAlignment="1">
      <alignment horizontal="left" vertical="center" wrapText="1"/>
    </xf>
    <xf numFmtId="4" fontId="0" fillId="0" borderId="1" xfId="6" applyNumberFormat="1" applyFont="1" applyBorder="1" applyAlignment="1">
      <alignment horizontal="center" vertical="center"/>
    </xf>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3" name="Pictur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6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3" name="Picture 2">
          <a:extLst>
            <a:ext uri="{FF2B5EF4-FFF2-40B4-BE49-F238E27FC236}">
              <a16:creationId xmlns:a16="http://schemas.microsoft.com/office/drawing/2014/main" id="{00000000-0008-0000-0800-000003000000}"/>
            </a:ext>
          </a:extLst>
        </xdr:cNvP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2"/>
  <sheetViews>
    <sheetView topLeftCell="A4" workbookViewId="0">
      <selection activeCell="F7" sqref="F7"/>
    </sheetView>
  </sheetViews>
  <sheetFormatPr defaultColWidth="9.1796875" defaultRowHeight="12.75" customHeight="1" x14ac:dyDescent="0.25"/>
  <cols>
    <col min="1" max="1" width="25.7265625" customWidth="1"/>
    <col min="2" max="2" width="66.7265625" customWidth="1"/>
    <col min="3" max="5" width="20.7265625" customWidth="1"/>
    <col min="6" max="6" width="30.7265625" customWidth="1"/>
  </cols>
  <sheetData>
    <row r="1" spans="1:6" ht="57" customHeight="1" x14ac:dyDescent="0.25">
      <c r="A1" s="9"/>
      <c r="B1" s="8" t="s">
        <v>1</v>
      </c>
      <c r="C1" s="11"/>
      <c r="D1" s="11"/>
      <c r="E1" s="11"/>
      <c r="F1" s="11"/>
    </row>
    <row r="2" spans="1:6" ht="20" customHeight="1" x14ac:dyDescent="0.25">
      <c r="A2" s="9"/>
      <c r="B2" s="7"/>
      <c r="C2" s="11"/>
      <c r="D2" s="11"/>
      <c r="E2" s="11"/>
      <c r="F2" s="11"/>
    </row>
    <row r="3" spans="1:6" ht="12.75" customHeight="1" x14ac:dyDescent="0.25">
      <c r="A3" s="9"/>
      <c r="B3" s="7"/>
      <c r="C3" s="11"/>
      <c r="D3" s="11"/>
      <c r="E3" s="11"/>
      <c r="F3" s="11"/>
    </row>
    <row r="4" spans="1:6" ht="40" customHeight="1" x14ac:dyDescent="0.25">
      <c r="A4" s="12" t="s">
        <v>2</v>
      </c>
      <c r="B4" s="6" t="s">
        <v>3</v>
      </c>
      <c r="C4" s="9"/>
      <c r="D4" s="9"/>
      <c r="E4" s="9"/>
      <c r="F4" s="10" t="s">
        <v>0</v>
      </c>
    </row>
    <row r="5" spans="1:6" ht="30" customHeight="1" x14ac:dyDescent="0.25">
      <c r="A5" s="14" t="s">
        <v>4</v>
      </c>
      <c r="B5" s="5" t="s">
        <v>5</v>
      </c>
      <c r="C5" s="9"/>
      <c r="D5" s="9"/>
      <c r="E5" s="9"/>
    </row>
    <row r="6" spans="1:6" ht="12.75" customHeight="1" x14ac:dyDescent="0.3">
      <c r="B6" s="15" t="s">
        <v>6</v>
      </c>
      <c r="C6" s="17">
        <f>0+C10+C12+C16+C19+C21</f>
        <v>0</v>
      </c>
    </row>
    <row r="7" spans="1:6" ht="12.75" customHeight="1" x14ac:dyDescent="0.3">
      <c r="B7" s="15" t="s">
        <v>7</v>
      </c>
      <c r="C7" s="17">
        <f>0+E10+E12+E16+E19+E21</f>
        <v>0</v>
      </c>
    </row>
    <row r="9" spans="1:6" ht="12.75" customHeight="1" x14ac:dyDescent="0.25">
      <c r="A9" s="16" t="s">
        <v>8</v>
      </c>
      <c r="B9" s="16" t="s">
        <v>9</v>
      </c>
      <c r="C9" s="16" t="s">
        <v>10</v>
      </c>
      <c r="D9" s="16" t="s">
        <v>11</v>
      </c>
      <c r="E9" s="16" t="s">
        <v>12</v>
      </c>
      <c r="F9" s="16" t="s">
        <v>13</v>
      </c>
    </row>
    <row r="10" spans="1:6" ht="12.5" x14ac:dyDescent="0.25">
      <c r="A10" s="18" t="s">
        <v>14</v>
      </c>
      <c r="B10" s="19" t="s">
        <v>15</v>
      </c>
      <c r="C10" s="21">
        <f>0+C11</f>
        <v>0</v>
      </c>
      <c r="D10" s="21">
        <f t="shared" ref="D10:D22" si="0">C10*0.21</f>
        <v>0</v>
      </c>
      <c r="E10" s="21">
        <f>0+E11</f>
        <v>0</v>
      </c>
      <c r="F10" s="20">
        <f>0+F11</f>
        <v>106</v>
      </c>
    </row>
    <row r="11" spans="1:6" ht="12.5" x14ac:dyDescent="0.25">
      <c r="A11" s="18" t="s">
        <v>16</v>
      </c>
      <c r="B11" s="19" t="s">
        <v>17</v>
      </c>
      <c r="C11" s="21">
        <f>'PS 01-51'!K8+'PS 01-51'!M8</f>
        <v>0</v>
      </c>
      <c r="D11" s="21">
        <f t="shared" si="0"/>
        <v>0</v>
      </c>
      <c r="E11" s="21">
        <f>C11+D11</f>
        <v>0</v>
      </c>
      <c r="F11" s="20">
        <f>'PS 01-51'!T7</f>
        <v>106</v>
      </c>
    </row>
    <row r="12" spans="1:6" ht="12.5" x14ac:dyDescent="0.25">
      <c r="A12" s="18" t="s">
        <v>425</v>
      </c>
      <c r="B12" s="19" t="s">
        <v>426</v>
      </c>
      <c r="C12" s="21">
        <f>0+C13+C14+C15</f>
        <v>0</v>
      </c>
      <c r="D12" s="21">
        <f t="shared" si="0"/>
        <v>0</v>
      </c>
      <c r="E12" s="21">
        <f>0+E13+E14+E15</f>
        <v>0</v>
      </c>
      <c r="F12" s="20">
        <f>0+F13+F14+F15</f>
        <v>187</v>
      </c>
    </row>
    <row r="13" spans="1:6" ht="12.5" x14ac:dyDescent="0.25">
      <c r="A13" s="18" t="s">
        <v>427</v>
      </c>
      <c r="B13" s="19" t="s">
        <v>428</v>
      </c>
      <c r="C13" s="21">
        <f>'SO 76-01'!K8+'SO 76-01'!M8</f>
        <v>0</v>
      </c>
      <c r="D13" s="21">
        <f t="shared" si="0"/>
        <v>0</v>
      </c>
      <c r="E13" s="21">
        <f>C13+D13</f>
        <v>0</v>
      </c>
      <c r="F13" s="20">
        <f>'SO 76-01'!T7</f>
        <v>102</v>
      </c>
    </row>
    <row r="14" spans="1:6" ht="12.5" x14ac:dyDescent="0.25">
      <c r="A14" s="18" t="s">
        <v>592</v>
      </c>
      <c r="B14" s="19" t="s">
        <v>593</v>
      </c>
      <c r="C14" s="21">
        <f>'SO 76-02'!K8+'SO 76-02'!M8</f>
        <v>0</v>
      </c>
      <c r="D14" s="21">
        <f t="shared" si="0"/>
        <v>0</v>
      </c>
      <c r="E14" s="21">
        <f>C14+D14</f>
        <v>0</v>
      </c>
      <c r="F14" s="20">
        <f>'SO 76-02'!T7</f>
        <v>70</v>
      </c>
    </row>
    <row r="15" spans="1:6" ht="12.5" x14ac:dyDescent="0.25">
      <c r="A15" s="18" t="s">
        <v>640</v>
      </c>
      <c r="B15" s="19" t="s">
        <v>641</v>
      </c>
      <c r="C15" s="21">
        <f>'SO 76-03'!K8+'SO 76-03'!M8</f>
        <v>0</v>
      </c>
      <c r="D15" s="21">
        <f t="shared" si="0"/>
        <v>0</v>
      </c>
      <c r="E15" s="21">
        <f>C15+D15</f>
        <v>0</v>
      </c>
      <c r="F15" s="20">
        <f>'SO 76-03'!T7</f>
        <v>15</v>
      </c>
    </row>
    <row r="16" spans="1:6" ht="12.5" x14ac:dyDescent="0.25">
      <c r="A16" s="18" t="s">
        <v>667</v>
      </c>
      <c r="B16" s="19" t="s">
        <v>668</v>
      </c>
      <c r="C16" s="21">
        <f>0+C17+C18</f>
        <v>0</v>
      </c>
      <c r="D16" s="21">
        <f t="shared" si="0"/>
        <v>0</v>
      </c>
      <c r="E16" s="21">
        <f>0+E17+E18</f>
        <v>0</v>
      </c>
      <c r="F16" s="20">
        <f>0+F17+F18</f>
        <v>21</v>
      </c>
    </row>
    <row r="17" spans="1:6" ht="12.5" x14ac:dyDescent="0.25">
      <c r="A17" s="18" t="s">
        <v>669</v>
      </c>
      <c r="B17" s="19" t="s">
        <v>670</v>
      </c>
      <c r="C17" s="21">
        <f>'SO 50-01'!K8+'SO 50-01'!M8</f>
        <v>0</v>
      </c>
      <c r="D17" s="21">
        <f t="shared" si="0"/>
        <v>0</v>
      </c>
      <c r="E17" s="21">
        <f>C17+D17</f>
        <v>0</v>
      </c>
      <c r="F17" s="20">
        <f>'SO 50-01'!T7</f>
        <v>8</v>
      </c>
    </row>
    <row r="18" spans="1:6" ht="12.5" x14ac:dyDescent="0.25">
      <c r="A18" s="18" t="s">
        <v>705</v>
      </c>
      <c r="B18" s="19" t="s">
        <v>706</v>
      </c>
      <c r="C18" s="21">
        <f>'SO 52-01'!K8+'SO 52-01'!M8</f>
        <v>0</v>
      </c>
      <c r="D18" s="21">
        <f t="shared" si="0"/>
        <v>0</v>
      </c>
      <c r="E18" s="21">
        <f>C18+D18</f>
        <v>0</v>
      </c>
      <c r="F18" s="20">
        <f>'SO 52-01'!T7</f>
        <v>13</v>
      </c>
    </row>
    <row r="19" spans="1:6" ht="12.5" x14ac:dyDescent="0.25">
      <c r="A19" s="18" t="s">
        <v>748</v>
      </c>
      <c r="B19" s="19" t="s">
        <v>749</v>
      </c>
      <c r="C19" s="21">
        <f>0+C20</f>
        <v>0</v>
      </c>
      <c r="D19" s="21">
        <f t="shared" si="0"/>
        <v>0</v>
      </c>
      <c r="E19" s="21">
        <f>0+E20</f>
        <v>0</v>
      </c>
      <c r="F19" s="20">
        <f>0+F20</f>
        <v>38</v>
      </c>
    </row>
    <row r="20" spans="1:6" ht="12.5" x14ac:dyDescent="0.25">
      <c r="A20" s="18" t="s">
        <v>750</v>
      </c>
      <c r="B20" s="19" t="s">
        <v>751</v>
      </c>
      <c r="C20" s="21">
        <f>'SO 31-01'!K8+'SO 31-01'!M8</f>
        <v>0</v>
      </c>
      <c r="D20" s="21">
        <f t="shared" si="0"/>
        <v>0</v>
      </c>
      <c r="E20" s="21">
        <f>C20+D20</f>
        <v>0</v>
      </c>
      <c r="F20" s="20">
        <f>'SO 31-01'!T7</f>
        <v>38</v>
      </c>
    </row>
    <row r="21" spans="1:6" ht="12.5" x14ac:dyDescent="0.25">
      <c r="A21" s="18" t="s">
        <v>884</v>
      </c>
      <c r="B21" s="19" t="s">
        <v>885</v>
      </c>
      <c r="C21" s="21">
        <f>0+C22</f>
        <v>0</v>
      </c>
      <c r="D21" s="21">
        <f t="shared" si="0"/>
        <v>0</v>
      </c>
      <c r="E21" s="21">
        <f>0+E22</f>
        <v>0</v>
      </c>
      <c r="F21" s="20">
        <f>0+F22</f>
        <v>6</v>
      </c>
    </row>
    <row r="22" spans="1:6" ht="12.5" x14ac:dyDescent="0.25">
      <c r="A22" s="18" t="s">
        <v>886</v>
      </c>
      <c r="B22" s="19" t="s">
        <v>887</v>
      </c>
      <c r="C22" s="21">
        <f>'SO 98-98'!K8+'SO 98-98'!M8</f>
        <v>0</v>
      </c>
      <c r="D22" s="21">
        <f t="shared" si="0"/>
        <v>0</v>
      </c>
      <c r="E22" s="21">
        <f>C22+D22</f>
        <v>0</v>
      </c>
      <c r="F22" s="20">
        <f>'SO 98-98'!T7</f>
        <v>6</v>
      </c>
    </row>
  </sheetData>
  <sheetProtection password="923D" sheet="1" objects="1" scenarios="1"/>
  <mergeCells count="4">
    <mergeCell ref="A1:A3"/>
    <mergeCell ref="B1:B3"/>
    <mergeCell ref="B4:E4"/>
    <mergeCell ref="B5:E5"/>
  </mergeCells>
  <pageMargins left="0.75" right="0.75" top="1" bottom="1" header="0.5" footer="0.5"/>
  <pageSetup paperSize="9" orientation="landscape"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T44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14</v>
      </c>
      <c r="M3" s="43">
        <f>Rekapitulace!C10</f>
        <v>0</v>
      </c>
      <c r="N3" s="25" t="s">
        <v>0</v>
      </c>
      <c r="O3" t="s">
        <v>23</v>
      </c>
      <c r="P3" t="s">
        <v>27</v>
      </c>
    </row>
    <row r="4" spans="1:20" ht="32" customHeight="1" x14ac:dyDescent="0.25">
      <c r="A4" s="28" t="s">
        <v>20</v>
      </c>
      <c r="B4" s="29" t="s">
        <v>28</v>
      </c>
      <c r="C4" s="2" t="s">
        <v>14</v>
      </c>
      <c r="D4" s="9"/>
      <c r="E4" s="3" t="s">
        <v>15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COUNTIFS(L8:L437,"=0",A8:A437,"P")+COUNTIFS(L8:L437,"",A8:A437,"P")+SUM(Q8:Q437)</f>
        <v>106</v>
      </c>
    </row>
    <row r="8" spans="1:20" ht="13" x14ac:dyDescent="0.3">
      <c r="A8" t="s">
        <v>44</v>
      </c>
      <c r="C8" s="30" t="s">
        <v>45</v>
      </c>
      <c r="E8" s="32" t="s">
        <v>17</v>
      </c>
      <c r="J8" s="31">
        <f>0+J9+J78+J99+J176+J245+J390+J419+J436</f>
        <v>0</v>
      </c>
      <c r="K8" s="31">
        <f>0+K9+K78+K99+K176+K245+K390+K419+K436</f>
        <v>0</v>
      </c>
      <c r="L8" s="31">
        <f>0+L9+L78+L99+L176+L245+L390+L419+L436</f>
        <v>0</v>
      </c>
      <c r="M8" s="31">
        <f>0+M9+M78+M99+M176+M245+M390+M419+M436</f>
        <v>0</v>
      </c>
    </row>
    <row r="9" spans="1:20" ht="13" x14ac:dyDescent="0.3">
      <c r="A9" t="s">
        <v>46</v>
      </c>
      <c r="C9" s="33" t="s">
        <v>47</v>
      </c>
      <c r="E9" s="35" t="s">
        <v>48</v>
      </c>
      <c r="J9" s="34">
        <f>0</f>
        <v>0</v>
      </c>
      <c r="K9" s="34">
        <f>0</f>
        <v>0</v>
      </c>
      <c r="L9" s="34">
        <f>0+L10+L14+L18+L22+L26+L30+L34+L38+L42+L46+L50+L54+L58+L62+L66+L70+L74</f>
        <v>0</v>
      </c>
      <c r="M9" s="34">
        <f>0+M10+M14+M18+M22+M26+M30+M34+M38+M42+M46+M50+M54+M58+M62+M66+M70+M74</f>
        <v>0</v>
      </c>
    </row>
    <row r="10" spans="1:20" ht="25" x14ac:dyDescent="0.25">
      <c r="A10" t="s">
        <v>49</v>
      </c>
      <c r="B10" s="36" t="s">
        <v>50</v>
      </c>
      <c r="C10" s="36" t="s">
        <v>51</v>
      </c>
      <c r="D10" s="37" t="s">
        <v>52</v>
      </c>
      <c r="E10" s="13" t="s">
        <v>53</v>
      </c>
      <c r="F10" s="38" t="s">
        <v>54</v>
      </c>
      <c r="G10" s="39">
        <v>2</v>
      </c>
      <c r="H10" s="38">
        <v>0</v>
      </c>
      <c r="I10" s="38">
        <f>ROUND(G10*H10,6)</f>
        <v>0</v>
      </c>
      <c r="L10" s="40">
        <v>0</v>
      </c>
      <c r="M10" s="34">
        <f>ROUND(ROUND(L10,2)*ROUND(G10,3),2)</f>
        <v>0</v>
      </c>
      <c r="N10" s="38" t="s">
        <v>55</v>
      </c>
      <c r="O10">
        <f>(M10*21)/100</f>
        <v>0</v>
      </c>
      <c r="P10" t="s">
        <v>27</v>
      </c>
    </row>
    <row r="11" spans="1:20" ht="12.5" x14ac:dyDescent="0.25">
      <c r="A11" s="37" t="s">
        <v>56</v>
      </c>
      <c r="E11" s="41" t="s">
        <v>52</v>
      </c>
    </row>
    <row r="12" spans="1:20" ht="13" x14ac:dyDescent="0.25">
      <c r="A12" s="37" t="s">
        <v>57</v>
      </c>
      <c r="E12" s="42" t="s">
        <v>58</v>
      </c>
    </row>
    <row r="13" spans="1:20" ht="112.5" x14ac:dyDescent="0.25">
      <c r="A13" t="s">
        <v>59</v>
      </c>
      <c r="E13" s="41" t="s">
        <v>60</v>
      </c>
    </row>
    <row r="14" spans="1:20" ht="12.5" x14ac:dyDescent="0.25">
      <c r="A14" t="s">
        <v>49</v>
      </c>
      <c r="B14" s="36" t="s">
        <v>27</v>
      </c>
      <c r="C14" s="36" t="s">
        <v>61</v>
      </c>
      <c r="D14" s="37" t="s">
        <v>52</v>
      </c>
      <c r="E14" s="13" t="s">
        <v>62</v>
      </c>
      <c r="F14" s="38" t="s">
        <v>63</v>
      </c>
      <c r="G14" s="39">
        <v>6</v>
      </c>
      <c r="H14" s="38">
        <v>0</v>
      </c>
      <c r="I14" s="38">
        <f>ROUND(G14*H14,6)</f>
        <v>0</v>
      </c>
      <c r="L14" s="40">
        <v>0</v>
      </c>
      <c r="M14" s="34">
        <f>ROUND(ROUND(L14,2)*ROUND(G14,3),2)</f>
        <v>0</v>
      </c>
      <c r="N14" s="38" t="s">
        <v>55</v>
      </c>
      <c r="O14">
        <f>(M14*21)/100</f>
        <v>0</v>
      </c>
      <c r="P14" t="s">
        <v>27</v>
      </c>
    </row>
    <row r="15" spans="1:20" ht="12.5" x14ac:dyDescent="0.25">
      <c r="A15" s="37" t="s">
        <v>56</v>
      </c>
      <c r="E15" s="41" t="s">
        <v>52</v>
      </c>
    </row>
    <row r="16" spans="1:20" ht="13" x14ac:dyDescent="0.25">
      <c r="A16" s="37" t="s">
        <v>57</v>
      </c>
      <c r="E16" s="42" t="s">
        <v>64</v>
      </c>
    </row>
    <row r="17" spans="1:16" ht="12.5" x14ac:dyDescent="0.25">
      <c r="A17" t="s">
        <v>59</v>
      </c>
      <c r="E17" s="41" t="s">
        <v>62</v>
      </c>
    </row>
    <row r="18" spans="1:16" ht="12.5" x14ac:dyDescent="0.25">
      <c r="A18" t="s">
        <v>49</v>
      </c>
      <c r="B18" s="36" t="s">
        <v>26</v>
      </c>
      <c r="C18" s="36" t="s">
        <v>65</v>
      </c>
      <c r="D18" s="37" t="s">
        <v>52</v>
      </c>
      <c r="E18" s="13" t="s">
        <v>66</v>
      </c>
      <c r="F18" s="38" t="s">
        <v>63</v>
      </c>
      <c r="G18" s="39">
        <v>24</v>
      </c>
      <c r="H18" s="38">
        <v>0</v>
      </c>
      <c r="I18" s="38">
        <f>ROUND(G18*H18,6)</f>
        <v>0</v>
      </c>
      <c r="L18" s="40">
        <v>0</v>
      </c>
      <c r="M18" s="34">
        <f>ROUND(ROUND(L18,2)*ROUND(G18,3),2)</f>
        <v>0</v>
      </c>
      <c r="N18" s="38" t="s">
        <v>55</v>
      </c>
      <c r="O18">
        <f>(M18*21)/100</f>
        <v>0</v>
      </c>
      <c r="P18" t="s">
        <v>27</v>
      </c>
    </row>
    <row r="19" spans="1:16" ht="12.5" x14ac:dyDescent="0.25">
      <c r="A19" s="37" t="s">
        <v>56</v>
      </c>
      <c r="E19" s="41" t="s">
        <v>52</v>
      </c>
    </row>
    <row r="20" spans="1:16" ht="13" x14ac:dyDescent="0.25">
      <c r="A20" s="37" t="s">
        <v>57</v>
      </c>
      <c r="E20" s="42" t="s">
        <v>67</v>
      </c>
    </row>
    <row r="21" spans="1:16" ht="12.5" x14ac:dyDescent="0.25">
      <c r="A21" t="s">
        <v>59</v>
      </c>
      <c r="E21" s="41" t="s">
        <v>52</v>
      </c>
    </row>
    <row r="22" spans="1:16" ht="12.5" x14ac:dyDescent="0.25">
      <c r="A22" t="s">
        <v>49</v>
      </c>
      <c r="B22" s="36" t="s">
        <v>68</v>
      </c>
      <c r="C22" s="36" t="s">
        <v>69</v>
      </c>
      <c r="D22" s="37" t="s">
        <v>52</v>
      </c>
      <c r="E22" s="13" t="s">
        <v>70</v>
      </c>
      <c r="F22" s="38" t="s">
        <v>63</v>
      </c>
      <c r="G22" s="39">
        <v>24</v>
      </c>
      <c r="H22" s="38">
        <v>0</v>
      </c>
      <c r="I22" s="38">
        <f>ROUND(G22*H22,6)</f>
        <v>0</v>
      </c>
      <c r="L22" s="40">
        <v>0</v>
      </c>
      <c r="M22" s="34">
        <f>ROUND(ROUND(L22,2)*ROUND(G22,3),2)</f>
        <v>0</v>
      </c>
      <c r="N22" s="38" t="s">
        <v>55</v>
      </c>
      <c r="O22">
        <f>(M22*21)/100</f>
        <v>0</v>
      </c>
      <c r="P22" t="s">
        <v>27</v>
      </c>
    </row>
    <row r="23" spans="1:16" ht="12.5" x14ac:dyDescent="0.25">
      <c r="A23" s="37" t="s">
        <v>56</v>
      </c>
      <c r="E23" s="41" t="s">
        <v>52</v>
      </c>
    </row>
    <row r="24" spans="1:16" ht="13" x14ac:dyDescent="0.25">
      <c r="A24" s="37" t="s">
        <v>57</v>
      </c>
      <c r="E24" s="42" t="s">
        <v>67</v>
      </c>
    </row>
    <row r="25" spans="1:16" ht="12.5" x14ac:dyDescent="0.25">
      <c r="A25" t="s">
        <v>59</v>
      </c>
      <c r="E25" s="41" t="s">
        <v>52</v>
      </c>
    </row>
    <row r="26" spans="1:16" ht="12.5" x14ac:dyDescent="0.25">
      <c r="A26" t="s">
        <v>49</v>
      </c>
      <c r="B26" s="36" t="s">
        <v>71</v>
      </c>
      <c r="C26" s="36" t="s">
        <v>72</v>
      </c>
      <c r="D26" s="37" t="s">
        <v>52</v>
      </c>
      <c r="E26" s="13" t="s">
        <v>73</v>
      </c>
      <c r="F26" s="38" t="s">
        <v>63</v>
      </c>
      <c r="G26" s="39">
        <v>6</v>
      </c>
      <c r="H26" s="38">
        <v>0</v>
      </c>
      <c r="I26" s="38">
        <f>ROUND(G26*H26,6)</f>
        <v>0</v>
      </c>
      <c r="L26" s="40">
        <v>0</v>
      </c>
      <c r="M26" s="34">
        <f>ROUND(ROUND(L26,2)*ROUND(G26,3),2)</f>
        <v>0</v>
      </c>
      <c r="N26" s="38" t="s">
        <v>55</v>
      </c>
      <c r="O26">
        <f>(M26*21)/100</f>
        <v>0</v>
      </c>
      <c r="P26" t="s">
        <v>27</v>
      </c>
    </row>
    <row r="27" spans="1:16" ht="12.5" x14ac:dyDescent="0.25">
      <c r="A27" s="37" t="s">
        <v>56</v>
      </c>
      <c r="E27" s="41" t="s">
        <v>52</v>
      </c>
    </row>
    <row r="28" spans="1:16" ht="13" x14ac:dyDescent="0.25">
      <c r="A28" s="37" t="s">
        <v>57</v>
      </c>
      <c r="E28" s="42" t="s">
        <v>64</v>
      </c>
    </row>
    <row r="29" spans="1:16" ht="12.5" x14ac:dyDescent="0.25">
      <c r="A29" t="s">
        <v>59</v>
      </c>
      <c r="E29" s="41" t="s">
        <v>52</v>
      </c>
    </row>
    <row r="30" spans="1:16" ht="12.5" x14ac:dyDescent="0.25">
      <c r="A30" t="s">
        <v>49</v>
      </c>
      <c r="B30" s="36" t="s">
        <v>74</v>
      </c>
      <c r="C30" s="36" t="s">
        <v>75</v>
      </c>
      <c r="D30" s="37" t="s">
        <v>52</v>
      </c>
      <c r="E30" s="13" t="s">
        <v>76</v>
      </c>
      <c r="F30" s="38" t="s">
        <v>63</v>
      </c>
      <c r="G30" s="39">
        <v>6</v>
      </c>
      <c r="H30" s="38">
        <v>0</v>
      </c>
      <c r="I30" s="38">
        <f>ROUND(G30*H30,6)</f>
        <v>0</v>
      </c>
      <c r="L30" s="40">
        <v>0</v>
      </c>
      <c r="M30" s="34">
        <f>ROUND(ROUND(L30,2)*ROUND(G30,3),2)</f>
        <v>0</v>
      </c>
      <c r="N30" s="38" t="s">
        <v>55</v>
      </c>
      <c r="O30">
        <f>(M30*21)/100</f>
        <v>0</v>
      </c>
      <c r="P30" t="s">
        <v>27</v>
      </c>
    </row>
    <row r="31" spans="1:16" ht="12.5" x14ac:dyDescent="0.25">
      <c r="A31" s="37" t="s">
        <v>56</v>
      </c>
      <c r="E31" s="41" t="s">
        <v>52</v>
      </c>
    </row>
    <row r="32" spans="1:16" ht="13" x14ac:dyDescent="0.25">
      <c r="A32" s="37" t="s">
        <v>57</v>
      </c>
      <c r="E32" s="42" t="s">
        <v>64</v>
      </c>
    </row>
    <row r="33" spans="1:16" ht="12.5" x14ac:dyDescent="0.25">
      <c r="A33" t="s">
        <v>59</v>
      </c>
      <c r="E33" s="41" t="s">
        <v>52</v>
      </c>
    </row>
    <row r="34" spans="1:16" ht="12.5" x14ac:dyDescent="0.25">
      <c r="A34" t="s">
        <v>49</v>
      </c>
      <c r="B34" s="36" t="s">
        <v>77</v>
      </c>
      <c r="C34" s="36" t="s">
        <v>78</v>
      </c>
      <c r="D34" s="37" t="s">
        <v>52</v>
      </c>
      <c r="E34" s="13" t="s">
        <v>79</v>
      </c>
      <c r="F34" s="38" t="s">
        <v>63</v>
      </c>
      <c r="G34" s="39">
        <v>6</v>
      </c>
      <c r="H34" s="38">
        <v>0</v>
      </c>
      <c r="I34" s="38">
        <f>ROUND(G34*H34,6)</f>
        <v>0</v>
      </c>
      <c r="L34" s="40">
        <v>0</v>
      </c>
      <c r="M34" s="34">
        <f>ROUND(ROUND(L34,2)*ROUND(G34,3),2)</f>
        <v>0</v>
      </c>
      <c r="N34" s="38" t="s">
        <v>55</v>
      </c>
      <c r="O34">
        <f>(M34*21)/100</f>
        <v>0</v>
      </c>
      <c r="P34" t="s">
        <v>27</v>
      </c>
    </row>
    <row r="35" spans="1:16" ht="12.5" x14ac:dyDescent="0.25">
      <c r="A35" s="37" t="s">
        <v>56</v>
      </c>
      <c r="E35" s="41" t="s">
        <v>52</v>
      </c>
    </row>
    <row r="36" spans="1:16" ht="13" x14ac:dyDescent="0.25">
      <c r="A36" s="37" t="s">
        <v>57</v>
      </c>
      <c r="E36" s="42" t="s">
        <v>64</v>
      </c>
    </row>
    <row r="37" spans="1:16" ht="12.5" x14ac:dyDescent="0.25">
      <c r="A37" t="s">
        <v>59</v>
      </c>
      <c r="E37" s="41" t="s">
        <v>52</v>
      </c>
    </row>
    <row r="38" spans="1:16" ht="12.5" x14ac:dyDescent="0.25">
      <c r="A38" t="s">
        <v>49</v>
      </c>
      <c r="B38" s="36" t="s">
        <v>80</v>
      </c>
      <c r="C38" s="36" t="s">
        <v>81</v>
      </c>
      <c r="D38" s="37" t="s">
        <v>52</v>
      </c>
      <c r="E38" s="13" t="s">
        <v>82</v>
      </c>
      <c r="F38" s="38" t="s">
        <v>83</v>
      </c>
      <c r="G38" s="39">
        <v>24</v>
      </c>
      <c r="H38" s="38">
        <v>0</v>
      </c>
      <c r="I38" s="38">
        <f>ROUND(G38*H38,6)</f>
        <v>0</v>
      </c>
      <c r="L38" s="40">
        <v>0</v>
      </c>
      <c r="M38" s="34">
        <f>ROUND(ROUND(L38,2)*ROUND(G38,3),2)</f>
        <v>0</v>
      </c>
      <c r="N38" s="38" t="s">
        <v>55</v>
      </c>
      <c r="O38">
        <f>(M38*21)/100</f>
        <v>0</v>
      </c>
      <c r="P38" t="s">
        <v>27</v>
      </c>
    </row>
    <row r="39" spans="1:16" ht="12.5" x14ac:dyDescent="0.25">
      <c r="A39" s="37" t="s">
        <v>56</v>
      </c>
      <c r="E39" s="41" t="s">
        <v>52</v>
      </c>
    </row>
    <row r="40" spans="1:16" ht="13" x14ac:dyDescent="0.25">
      <c r="A40" s="37" t="s">
        <v>57</v>
      </c>
      <c r="E40" s="42" t="s">
        <v>67</v>
      </c>
    </row>
    <row r="41" spans="1:16" ht="12.5" x14ac:dyDescent="0.25">
      <c r="A41" t="s">
        <v>59</v>
      </c>
      <c r="E41" s="41" t="s">
        <v>52</v>
      </c>
    </row>
    <row r="42" spans="1:16" ht="12.5" x14ac:dyDescent="0.25">
      <c r="A42" t="s">
        <v>49</v>
      </c>
      <c r="B42" s="36" t="s">
        <v>84</v>
      </c>
      <c r="C42" s="36" t="s">
        <v>85</v>
      </c>
      <c r="D42" s="37" t="s">
        <v>52</v>
      </c>
      <c r="E42" s="13" t="s">
        <v>86</v>
      </c>
      <c r="F42" s="38" t="s">
        <v>63</v>
      </c>
      <c r="G42" s="39">
        <v>1</v>
      </c>
      <c r="H42" s="38">
        <v>0</v>
      </c>
      <c r="I42" s="38">
        <f>ROUND(G42*H42,6)</f>
        <v>0</v>
      </c>
      <c r="L42" s="40">
        <v>0</v>
      </c>
      <c r="M42" s="34">
        <f>ROUND(ROUND(L42,2)*ROUND(G42,3),2)</f>
        <v>0</v>
      </c>
      <c r="N42" s="38" t="s">
        <v>55</v>
      </c>
      <c r="O42">
        <f>(M42*21)/100</f>
        <v>0</v>
      </c>
      <c r="P42" t="s">
        <v>27</v>
      </c>
    </row>
    <row r="43" spans="1:16" ht="12.5" x14ac:dyDescent="0.25">
      <c r="A43" s="37" t="s">
        <v>56</v>
      </c>
      <c r="E43" s="41" t="s">
        <v>52</v>
      </c>
    </row>
    <row r="44" spans="1:16" ht="13" x14ac:dyDescent="0.25">
      <c r="A44" s="37" t="s">
        <v>57</v>
      </c>
      <c r="E44" s="42" t="s">
        <v>87</v>
      </c>
    </row>
    <row r="45" spans="1:16" ht="12.5" x14ac:dyDescent="0.25">
      <c r="A45" t="s">
        <v>59</v>
      </c>
      <c r="E45" s="41" t="s">
        <v>52</v>
      </c>
    </row>
    <row r="46" spans="1:16" ht="12.5" x14ac:dyDescent="0.25">
      <c r="A46" t="s">
        <v>49</v>
      </c>
      <c r="B46" s="36" t="s">
        <v>88</v>
      </c>
      <c r="C46" s="36" t="s">
        <v>89</v>
      </c>
      <c r="D46" s="37" t="s">
        <v>52</v>
      </c>
      <c r="E46" s="13" t="s">
        <v>90</v>
      </c>
      <c r="F46" s="38" t="s">
        <v>63</v>
      </c>
      <c r="G46" s="39">
        <v>2</v>
      </c>
      <c r="H46" s="38">
        <v>0</v>
      </c>
      <c r="I46" s="38">
        <f>ROUND(G46*H46,6)</f>
        <v>0</v>
      </c>
      <c r="L46" s="40">
        <v>0</v>
      </c>
      <c r="M46" s="34">
        <f>ROUND(ROUND(L46,2)*ROUND(G46,3),2)</f>
        <v>0</v>
      </c>
      <c r="N46" s="38" t="s">
        <v>55</v>
      </c>
      <c r="O46">
        <f>(M46*21)/100</f>
        <v>0</v>
      </c>
      <c r="P46" t="s">
        <v>27</v>
      </c>
    </row>
    <row r="47" spans="1:16" ht="12.5" x14ac:dyDescent="0.25">
      <c r="A47" s="37" t="s">
        <v>56</v>
      </c>
      <c r="E47" s="41" t="s">
        <v>52</v>
      </c>
    </row>
    <row r="48" spans="1:16" ht="13" x14ac:dyDescent="0.25">
      <c r="A48" s="37" t="s">
        <v>57</v>
      </c>
      <c r="E48" s="42" t="s">
        <v>58</v>
      </c>
    </row>
    <row r="49" spans="1:16" ht="12.5" x14ac:dyDescent="0.25">
      <c r="A49" t="s">
        <v>59</v>
      </c>
      <c r="E49" s="41" t="s">
        <v>91</v>
      </c>
    </row>
    <row r="50" spans="1:16" ht="25" x14ac:dyDescent="0.25">
      <c r="A50" t="s">
        <v>49</v>
      </c>
      <c r="B50" s="36" t="s">
        <v>92</v>
      </c>
      <c r="C50" s="36" t="s">
        <v>93</v>
      </c>
      <c r="D50" s="37" t="s">
        <v>52</v>
      </c>
      <c r="E50" s="13" t="s">
        <v>94</v>
      </c>
      <c r="F50" s="38" t="s">
        <v>63</v>
      </c>
      <c r="G50" s="39">
        <v>6</v>
      </c>
      <c r="H50" s="38">
        <v>0</v>
      </c>
      <c r="I50" s="38">
        <f>ROUND(G50*H50,6)</f>
        <v>0</v>
      </c>
      <c r="L50" s="40">
        <v>0</v>
      </c>
      <c r="M50" s="34">
        <f>ROUND(ROUND(L50,2)*ROUND(G50,3),2)</f>
        <v>0</v>
      </c>
      <c r="N50" s="38" t="s">
        <v>55</v>
      </c>
      <c r="O50">
        <f>(M50*21)/100</f>
        <v>0</v>
      </c>
      <c r="P50" t="s">
        <v>27</v>
      </c>
    </row>
    <row r="51" spans="1:16" ht="12.5" x14ac:dyDescent="0.25">
      <c r="A51" s="37" t="s">
        <v>56</v>
      </c>
      <c r="E51" s="41" t="s">
        <v>52</v>
      </c>
    </row>
    <row r="52" spans="1:16" ht="13" x14ac:dyDescent="0.25">
      <c r="A52" s="37" t="s">
        <v>57</v>
      </c>
      <c r="E52" s="42" t="s">
        <v>64</v>
      </c>
    </row>
    <row r="53" spans="1:16" ht="25" x14ac:dyDescent="0.25">
      <c r="A53" t="s">
        <v>59</v>
      </c>
      <c r="E53" s="41" t="s">
        <v>94</v>
      </c>
    </row>
    <row r="54" spans="1:16" ht="25" x14ac:dyDescent="0.25">
      <c r="A54" t="s">
        <v>49</v>
      </c>
      <c r="B54" s="36" t="s">
        <v>95</v>
      </c>
      <c r="C54" s="36" t="s">
        <v>96</v>
      </c>
      <c r="D54" s="37" t="s">
        <v>52</v>
      </c>
      <c r="E54" s="13" t="s">
        <v>97</v>
      </c>
      <c r="F54" s="38" t="s">
        <v>63</v>
      </c>
      <c r="G54" s="39">
        <v>2</v>
      </c>
      <c r="H54" s="38">
        <v>0</v>
      </c>
      <c r="I54" s="38">
        <f>ROUND(G54*H54,6)</f>
        <v>0</v>
      </c>
      <c r="L54" s="40">
        <v>0</v>
      </c>
      <c r="M54" s="34">
        <f>ROUND(ROUND(L54,2)*ROUND(G54,3),2)</f>
        <v>0</v>
      </c>
      <c r="N54" s="38" t="s">
        <v>55</v>
      </c>
      <c r="O54">
        <f>(M54*21)/100</f>
        <v>0</v>
      </c>
      <c r="P54" t="s">
        <v>27</v>
      </c>
    </row>
    <row r="55" spans="1:16" ht="12.5" x14ac:dyDescent="0.25">
      <c r="A55" s="37" t="s">
        <v>56</v>
      </c>
      <c r="E55" s="41" t="s">
        <v>52</v>
      </c>
    </row>
    <row r="56" spans="1:16" ht="13" x14ac:dyDescent="0.25">
      <c r="A56" s="37" t="s">
        <v>57</v>
      </c>
      <c r="E56" s="42" t="s">
        <v>58</v>
      </c>
    </row>
    <row r="57" spans="1:16" ht="112.5" x14ac:dyDescent="0.25">
      <c r="A57" t="s">
        <v>59</v>
      </c>
      <c r="E57" s="41" t="s">
        <v>98</v>
      </c>
    </row>
    <row r="58" spans="1:16" ht="25" x14ac:dyDescent="0.25">
      <c r="A58" t="s">
        <v>49</v>
      </c>
      <c r="B58" s="36" t="s">
        <v>99</v>
      </c>
      <c r="C58" s="36" t="s">
        <v>100</v>
      </c>
      <c r="D58" s="37" t="s">
        <v>52</v>
      </c>
      <c r="E58" s="13" t="s">
        <v>101</v>
      </c>
      <c r="F58" s="38" t="s">
        <v>63</v>
      </c>
      <c r="G58" s="39">
        <v>1</v>
      </c>
      <c r="H58" s="38">
        <v>0</v>
      </c>
      <c r="I58" s="38">
        <f>ROUND(G58*H58,6)</f>
        <v>0</v>
      </c>
      <c r="L58" s="40">
        <v>0</v>
      </c>
      <c r="M58" s="34">
        <f>ROUND(ROUND(L58,2)*ROUND(G58,3),2)</f>
        <v>0</v>
      </c>
      <c r="N58" s="38" t="s">
        <v>55</v>
      </c>
      <c r="O58">
        <f>(M58*21)/100</f>
        <v>0</v>
      </c>
      <c r="P58" t="s">
        <v>27</v>
      </c>
    </row>
    <row r="59" spans="1:16" ht="12.5" x14ac:dyDescent="0.25">
      <c r="A59" s="37" t="s">
        <v>56</v>
      </c>
      <c r="E59" s="41" t="s">
        <v>52</v>
      </c>
    </row>
    <row r="60" spans="1:16" ht="13" x14ac:dyDescent="0.25">
      <c r="A60" s="37" t="s">
        <v>57</v>
      </c>
      <c r="E60" s="42" t="s">
        <v>87</v>
      </c>
    </row>
    <row r="61" spans="1:16" ht="50" x14ac:dyDescent="0.25">
      <c r="A61" t="s">
        <v>59</v>
      </c>
      <c r="E61" s="41" t="s">
        <v>102</v>
      </c>
    </row>
    <row r="62" spans="1:16" ht="12.5" x14ac:dyDescent="0.25">
      <c r="A62" t="s">
        <v>49</v>
      </c>
      <c r="B62" s="36" t="s">
        <v>103</v>
      </c>
      <c r="C62" s="36" t="s">
        <v>104</v>
      </c>
      <c r="D62" s="37" t="s">
        <v>52</v>
      </c>
      <c r="E62" s="13" t="s">
        <v>105</v>
      </c>
      <c r="F62" s="38" t="s">
        <v>63</v>
      </c>
      <c r="G62" s="39">
        <v>2</v>
      </c>
      <c r="H62" s="38">
        <v>0</v>
      </c>
      <c r="I62" s="38">
        <f>ROUND(G62*H62,6)</f>
        <v>0</v>
      </c>
      <c r="L62" s="40">
        <v>0</v>
      </c>
      <c r="M62" s="34">
        <f>ROUND(ROUND(L62,2)*ROUND(G62,3),2)</f>
        <v>0</v>
      </c>
      <c r="N62" s="38" t="s">
        <v>55</v>
      </c>
      <c r="O62">
        <f>(M62*21)/100</f>
        <v>0</v>
      </c>
      <c r="P62" t="s">
        <v>27</v>
      </c>
    </row>
    <row r="63" spans="1:16" ht="12.5" x14ac:dyDescent="0.25">
      <c r="A63" s="37" t="s">
        <v>56</v>
      </c>
      <c r="E63" s="41" t="s">
        <v>52</v>
      </c>
    </row>
    <row r="64" spans="1:16" ht="13" x14ac:dyDescent="0.25">
      <c r="A64" s="37" t="s">
        <v>57</v>
      </c>
      <c r="E64" s="42" t="s">
        <v>58</v>
      </c>
    </row>
    <row r="65" spans="1:16" ht="12.5" x14ac:dyDescent="0.25">
      <c r="A65" t="s">
        <v>59</v>
      </c>
      <c r="E65" s="41" t="s">
        <v>105</v>
      </c>
    </row>
    <row r="66" spans="1:16" ht="25" x14ac:dyDescent="0.25">
      <c r="A66" t="s">
        <v>49</v>
      </c>
      <c r="B66" s="36" t="s">
        <v>106</v>
      </c>
      <c r="C66" s="36" t="s">
        <v>107</v>
      </c>
      <c r="D66" s="37" t="s">
        <v>52</v>
      </c>
      <c r="E66" s="13" t="s">
        <v>108</v>
      </c>
      <c r="F66" s="38" t="s">
        <v>63</v>
      </c>
      <c r="G66" s="39">
        <v>4</v>
      </c>
      <c r="H66" s="38">
        <v>0</v>
      </c>
      <c r="I66" s="38">
        <f>ROUND(G66*H66,6)</f>
        <v>0</v>
      </c>
      <c r="L66" s="40">
        <v>0</v>
      </c>
      <c r="M66" s="34">
        <f>ROUND(ROUND(L66,2)*ROUND(G66,3),2)</f>
        <v>0</v>
      </c>
      <c r="N66" s="38" t="s">
        <v>55</v>
      </c>
      <c r="O66">
        <f>(M66*21)/100</f>
        <v>0</v>
      </c>
      <c r="P66" t="s">
        <v>27</v>
      </c>
    </row>
    <row r="67" spans="1:16" ht="12.5" x14ac:dyDescent="0.25">
      <c r="A67" s="37" t="s">
        <v>56</v>
      </c>
      <c r="E67" s="41" t="s">
        <v>52</v>
      </c>
    </row>
    <row r="68" spans="1:16" ht="13" x14ac:dyDescent="0.25">
      <c r="A68" s="37" t="s">
        <v>57</v>
      </c>
      <c r="E68" s="42" t="s">
        <v>109</v>
      </c>
    </row>
    <row r="69" spans="1:16" ht="125" x14ac:dyDescent="0.25">
      <c r="A69" t="s">
        <v>59</v>
      </c>
      <c r="E69" s="41" t="s">
        <v>110</v>
      </c>
    </row>
    <row r="70" spans="1:16" ht="12.5" x14ac:dyDescent="0.25">
      <c r="A70" t="s">
        <v>49</v>
      </c>
      <c r="B70" s="36" t="s">
        <v>111</v>
      </c>
      <c r="C70" s="36" t="s">
        <v>112</v>
      </c>
      <c r="D70" s="37" t="s">
        <v>52</v>
      </c>
      <c r="E70" s="13" t="s">
        <v>113</v>
      </c>
      <c r="F70" s="38" t="s">
        <v>63</v>
      </c>
      <c r="G70" s="39">
        <v>6</v>
      </c>
      <c r="H70" s="38">
        <v>0</v>
      </c>
      <c r="I70" s="38">
        <f>ROUND(G70*H70,6)</f>
        <v>0</v>
      </c>
      <c r="L70" s="40">
        <v>0</v>
      </c>
      <c r="M70" s="34">
        <f>ROUND(ROUND(L70,2)*ROUND(G70,3),2)</f>
        <v>0</v>
      </c>
      <c r="N70" s="38" t="s">
        <v>55</v>
      </c>
      <c r="O70">
        <f>(M70*21)/100</f>
        <v>0</v>
      </c>
      <c r="P70" t="s">
        <v>27</v>
      </c>
    </row>
    <row r="71" spans="1:16" ht="12.5" x14ac:dyDescent="0.25">
      <c r="A71" s="37" t="s">
        <v>56</v>
      </c>
      <c r="E71" s="41" t="s">
        <v>52</v>
      </c>
    </row>
    <row r="72" spans="1:16" ht="13" x14ac:dyDescent="0.25">
      <c r="A72" s="37" t="s">
        <v>57</v>
      </c>
      <c r="E72" s="42" t="s">
        <v>64</v>
      </c>
    </row>
    <row r="73" spans="1:16" ht="12.5" x14ac:dyDescent="0.25">
      <c r="A73" t="s">
        <v>59</v>
      </c>
      <c r="E73" s="41" t="s">
        <v>52</v>
      </c>
    </row>
    <row r="74" spans="1:16" ht="12.5" x14ac:dyDescent="0.25">
      <c r="A74" t="s">
        <v>49</v>
      </c>
      <c r="B74" s="36" t="s">
        <v>114</v>
      </c>
      <c r="C74" s="36" t="s">
        <v>115</v>
      </c>
      <c r="D74" s="37" t="s">
        <v>52</v>
      </c>
      <c r="E74" s="13" t="s">
        <v>116</v>
      </c>
      <c r="F74" s="38" t="s">
        <v>63</v>
      </c>
      <c r="G74" s="39">
        <v>2</v>
      </c>
      <c r="H74" s="38">
        <v>0</v>
      </c>
      <c r="I74" s="38">
        <f>ROUND(G74*H74,6)</f>
        <v>0</v>
      </c>
      <c r="L74" s="40">
        <v>0</v>
      </c>
      <c r="M74" s="34">
        <f>ROUND(ROUND(L74,2)*ROUND(G74,3),2)</f>
        <v>0</v>
      </c>
      <c r="N74" s="38" t="s">
        <v>55</v>
      </c>
      <c r="O74">
        <f>(M74*21)/100</f>
        <v>0</v>
      </c>
      <c r="P74" t="s">
        <v>27</v>
      </c>
    </row>
    <row r="75" spans="1:16" ht="12.5" x14ac:dyDescent="0.25">
      <c r="A75" s="37" t="s">
        <v>56</v>
      </c>
      <c r="E75" s="41" t="s">
        <v>52</v>
      </c>
    </row>
    <row r="76" spans="1:16" ht="13" x14ac:dyDescent="0.25">
      <c r="A76" s="37" t="s">
        <v>57</v>
      </c>
      <c r="E76" s="42" t="s">
        <v>58</v>
      </c>
    </row>
    <row r="77" spans="1:16" ht="12.5" x14ac:dyDescent="0.25">
      <c r="A77" t="s">
        <v>59</v>
      </c>
      <c r="E77" s="41" t="s">
        <v>52</v>
      </c>
    </row>
    <row r="78" spans="1:16" ht="13" x14ac:dyDescent="0.3">
      <c r="A78" t="s">
        <v>46</v>
      </c>
      <c r="C78" s="33" t="s">
        <v>117</v>
      </c>
      <c r="E78" s="35" t="s">
        <v>118</v>
      </c>
      <c r="J78" s="34">
        <f>0</f>
        <v>0</v>
      </c>
      <c r="K78" s="34">
        <f>0</f>
        <v>0</v>
      </c>
      <c r="L78" s="34">
        <f>0+L79+L83+L87+L91+L95</f>
        <v>0</v>
      </c>
      <c r="M78" s="34">
        <f>0+M79+M83+M87+M91+M95</f>
        <v>0</v>
      </c>
    </row>
    <row r="79" spans="1:16" ht="25" x14ac:dyDescent="0.25">
      <c r="A79" t="s">
        <v>49</v>
      </c>
      <c r="B79" s="36" t="s">
        <v>119</v>
      </c>
      <c r="C79" s="36" t="s">
        <v>120</v>
      </c>
      <c r="D79" s="37" t="s">
        <v>52</v>
      </c>
      <c r="E79" s="13" t="s">
        <v>121</v>
      </c>
      <c r="F79" s="38" t="s">
        <v>63</v>
      </c>
      <c r="G79" s="39">
        <v>4</v>
      </c>
      <c r="H79" s="38">
        <v>0</v>
      </c>
      <c r="I79" s="38">
        <f>ROUND(G79*H79,6)</f>
        <v>0</v>
      </c>
      <c r="L79" s="40">
        <v>0</v>
      </c>
      <c r="M79" s="34">
        <f>ROUND(ROUND(L79,2)*ROUND(G79,3),2)</f>
        <v>0</v>
      </c>
      <c r="N79" s="38" t="s">
        <v>55</v>
      </c>
      <c r="O79">
        <f>(M79*21)/100</f>
        <v>0</v>
      </c>
      <c r="P79" t="s">
        <v>27</v>
      </c>
    </row>
    <row r="80" spans="1:16" ht="12.5" x14ac:dyDescent="0.25">
      <c r="A80" s="37" t="s">
        <v>56</v>
      </c>
      <c r="E80" s="41" t="s">
        <v>52</v>
      </c>
    </row>
    <row r="81" spans="1:16" ht="13" x14ac:dyDescent="0.25">
      <c r="A81" s="37" t="s">
        <v>57</v>
      </c>
      <c r="E81" s="42" t="s">
        <v>109</v>
      </c>
    </row>
    <row r="82" spans="1:16" ht="62.5" x14ac:dyDescent="0.25">
      <c r="A82" t="s">
        <v>59</v>
      </c>
      <c r="E82" s="41" t="s">
        <v>122</v>
      </c>
    </row>
    <row r="83" spans="1:16" ht="12.5" x14ac:dyDescent="0.25">
      <c r="A83" t="s">
        <v>49</v>
      </c>
      <c r="B83" s="36" t="s">
        <v>123</v>
      </c>
      <c r="C83" s="36" t="s">
        <v>124</v>
      </c>
      <c r="D83" s="37" t="s">
        <v>52</v>
      </c>
      <c r="E83" s="13" t="s">
        <v>125</v>
      </c>
      <c r="F83" s="38" t="s">
        <v>63</v>
      </c>
      <c r="G83" s="39">
        <v>6</v>
      </c>
      <c r="H83" s="38">
        <v>0</v>
      </c>
      <c r="I83" s="38">
        <f>ROUND(G83*H83,6)</f>
        <v>0</v>
      </c>
      <c r="L83" s="40">
        <v>0</v>
      </c>
      <c r="M83" s="34">
        <f>ROUND(ROUND(L83,2)*ROUND(G83,3),2)</f>
        <v>0</v>
      </c>
      <c r="N83" s="38" t="s">
        <v>55</v>
      </c>
      <c r="O83">
        <f>(M83*21)/100</f>
        <v>0</v>
      </c>
      <c r="P83" t="s">
        <v>27</v>
      </c>
    </row>
    <row r="84" spans="1:16" ht="12.5" x14ac:dyDescent="0.25">
      <c r="A84" s="37" t="s">
        <v>56</v>
      </c>
      <c r="E84" s="41" t="s">
        <v>52</v>
      </c>
    </row>
    <row r="85" spans="1:16" ht="13" x14ac:dyDescent="0.25">
      <c r="A85" s="37" t="s">
        <v>57</v>
      </c>
      <c r="E85" s="42" t="s">
        <v>109</v>
      </c>
    </row>
    <row r="86" spans="1:16" ht="12.5" x14ac:dyDescent="0.25">
      <c r="A86" t="s">
        <v>59</v>
      </c>
      <c r="E86" s="41" t="s">
        <v>52</v>
      </c>
    </row>
    <row r="87" spans="1:16" ht="12.5" x14ac:dyDescent="0.25">
      <c r="A87" t="s">
        <v>49</v>
      </c>
      <c r="B87" s="36" t="s">
        <v>126</v>
      </c>
      <c r="C87" s="36" t="s">
        <v>127</v>
      </c>
      <c r="D87" s="37" t="s">
        <v>52</v>
      </c>
      <c r="E87" s="13" t="s">
        <v>128</v>
      </c>
      <c r="F87" s="38" t="s">
        <v>63</v>
      </c>
      <c r="G87" s="39">
        <v>2</v>
      </c>
      <c r="H87" s="38">
        <v>0</v>
      </c>
      <c r="I87" s="38">
        <f>ROUND(G87*H87,6)</f>
        <v>0</v>
      </c>
      <c r="L87" s="40">
        <v>0</v>
      </c>
      <c r="M87" s="34">
        <f>ROUND(ROUND(L87,2)*ROUND(G87,3),2)</f>
        <v>0</v>
      </c>
      <c r="N87" s="38" t="s">
        <v>55</v>
      </c>
      <c r="O87">
        <f>(M87*21)/100</f>
        <v>0</v>
      </c>
      <c r="P87" t="s">
        <v>27</v>
      </c>
    </row>
    <row r="88" spans="1:16" ht="12.5" x14ac:dyDescent="0.25">
      <c r="A88" s="37" t="s">
        <v>56</v>
      </c>
      <c r="E88" s="41" t="s">
        <v>52</v>
      </c>
    </row>
    <row r="89" spans="1:16" ht="13" x14ac:dyDescent="0.25">
      <c r="A89" s="37" t="s">
        <v>57</v>
      </c>
      <c r="E89" s="42" t="s">
        <v>58</v>
      </c>
    </row>
    <row r="90" spans="1:16" ht="12.5" x14ac:dyDescent="0.25">
      <c r="A90" t="s">
        <v>59</v>
      </c>
      <c r="E90" s="41" t="s">
        <v>52</v>
      </c>
    </row>
    <row r="91" spans="1:16" ht="12.5" x14ac:dyDescent="0.25">
      <c r="A91" t="s">
        <v>49</v>
      </c>
      <c r="B91" s="36" t="s">
        <v>129</v>
      </c>
      <c r="C91" s="36" t="s">
        <v>130</v>
      </c>
      <c r="D91" s="37" t="s">
        <v>52</v>
      </c>
      <c r="E91" s="13" t="s">
        <v>131</v>
      </c>
      <c r="F91" s="38" t="s">
        <v>83</v>
      </c>
      <c r="G91" s="39">
        <v>14</v>
      </c>
      <c r="H91" s="38">
        <v>0</v>
      </c>
      <c r="I91" s="38">
        <f>ROUND(G91*H91,6)</f>
        <v>0</v>
      </c>
      <c r="L91" s="40">
        <v>0</v>
      </c>
      <c r="M91" s="34">
        <f>ROUND(ROUND(L91,2)*ROUND(G91,3),2)</f>
        <v>0</v>
      </c>
      <c r="N91" s="38" t="s">
        <v>55</v>
      </c>
      <c r="O91">
        <f>(M91*21)/100</f>
        <v>0</v>
      </c>
      <c r="P91" t="s">
        <v>27</v>
      </c>
    </row>
    <row r="92" spans="1:16" ht="12.5" x14ac:dyDescent="0.25">
      <c r="A92" s="37" t="s">
        <v>56</v>
      </c>
      <c r="E92" s="41" t="s">
        <v>52</v>
      </c>
    </row>
    <row r="93" spans="1:16" ht="13" x14ac:dyDescent="0.25">
      <c r="A93" s="37" t="s">
        <v>57</v>
      </c>
      <c r="E93" s="42" t="s">
        <v>132</v>
      </c>
    </row>
    <row r="94" spans="1:16" ht="12.5" x14ac:dyDescent="0.25">
      <c r="A94" t="s">
        <v>59</v>
      </c>
      <c r="E94" s="41" t="s">
        <v>52</v>
      </c>
    </row>
    <row r="95" spans="1:16" ht="12.5" x14ac:dyDescent="0.25">
      <c r="A95" t="s">
        <v>49</v>
      </c>
      <c r="B95" s="36" t="s">
        <v>133</v>
      </c>
      <c r="C95" s="36" t="s">
        <v>134</v>
      </c>
      <c r="D95" s="37" t="s">
        <v>52</v>
      </c>
      <c r="E95" s="13" t="s">
        <v>135</v>
      </c>
      <c r="F95" s="38" t="s">
        <v>63</v>
      </c>
      <c r="G95" s="39">
        <v>3</v>
      </c>
      <c r="H95" s="38">
        <v>0</v>
      </c>
      <c r="I95" s="38">
        <f>ROUND(G95*H95,6)</f>
        <v>0</v>
      </c>
      <c r="L95" s="40">
        <v>0</v>
      </c>
      <c r="M95" s="34">
        <f>ROUND(ROUND(L95,2)*ROUND(G95,3),2)</f>
        <v>0</v>
      </c>
      <c r="N95" s="38" t="s">
        <v>55</v>
      </c>
      <c r="O95">
        <f>(M95*21)/100</f>
        <v>0</v>
      </c>
      <c r="P95" t="s">
        <v>27</v>
      </c>
    </row>
    <row r="96" spans="1:16" ht="12.5" x14ac:dyDescent="0.25">
      <c r="A96" s="37" t="s">
        <v>56</v>
      </c>
      <c r="E96" s="41" t="s">
        <v>52</v>
      </c>
    </row>
    <row r="97" spans="1:16" ht="13" x14ac:dyDescent="0.25">
      <c r="A97" s="37" t="s">
        <v>57</v>
      </c>
      <c r="E97" s="42" t="s">
        <v>136</v>
      </c>
    </row>
    <row r="98" spans="1:16" ht="12.5" x14ac:dyDescent="0.25">
      <c r="A98" t="s">
        <v>59</v>
      </c>
      <c r="E98" s="41" t="s">
        <v>52</v>
      </c>
    </row>
    <row r="99" spans="1:16" ht="13" x14ac:dyDescent="0.3">
      <c r="A99" t="s">
        <v>46</v>
      </c>
      <c r="C99" s="33" t="s">
        <v>137</v>
      </c>
      <c r="E99" s="35" t="s">
        <v>138</v>
      </c>
      <c r="J99" s="34">
        <f>0</f>
        <v>0</v>
      </c>
      <c r="K99" s="34">
        <f>0</f>
        <v>0</v>
      </c>
      <c r="L99" s="34">
        <f>0+L100+L104+L108+L112+L116+L120+L124+L128+L132+L136+L140+L144+L148+L152+L156+L160+L164+L168+L172</f>
        <v>0</v>
      </c>
      <c r="M99" s="34">
        <f>0+M100+M104+M108+M112+M116+M120+M124+M128+M132+M136+M140+M144+M148+M152+M156+M160+M164+M168+M172</f>
        <v>0</v>
      </c>
    </row>
    <row r="100" spans="1:16" ht="12.5" x14ac:dyDescent="0.25">
      <c r="A100" t="s">
        <v>49</v>
      </c>
      <c r="B100" s="36" t="s">
        <v>139</v>
      </c>
      <c r="C100" s="36" t="s">
        <v>140</v>
      </c>
      <c r="D100" s="37" t="s">
        <v>52</v>
      </c>
      <c r="E100" s="13" t="s">
        <v>141</v>
      </c>
      <c r="F100" s="38" t="s">
        <v>63</v>
      </c>
      <c r="G100" s="39">
        <v>1</v>
      </c>
      <c r="H100" s="38">
        <v>0</v>
      </c>
      <c r="I100" s="38">
        <f>ROUND(G100*H100,6)</f>
        <v>0</v>
      </c>
      <c r="L100" s="40">
        <v>0</v>
      </c>
      <c r="M100" s="34">
        <f>ROUND(ROUND(L100,2)*ROUND(G100,3),2)</f>
        <v>0</v>
      </c>
      <c r="N100" s="38" t="s">
        <v>55</v>
      </c>
      <c r="O100">
        <f>(M100*21)/100</f>
        <v>0</v>
      </c>
      <c r="P100" t="s">
        <v>27</v>
      </c>
    </row>
    <row r="101" spans="1:16" ht="12.5" x14ac:dyDescent="0.25">
      <c r="A101" s="37" t="s">
        <v>56</v>
      </c>
      <c r="E101" s="41" t="s">
        <v>52</v>
      </c>
    </row>
    <row r="102" spans="1:16" ht="13" x14ac:dyDescent="0.25">
      <c r="A102" s="37" t="s">
        <v>57</v>
      </c>
      <c r="E102" s="42" t="s">
        <v>87</v>
      </c>
    </row>
    <row r="103" spans="1:16" ht="12.5" x14ac:dyDescent="0.25">
      <c r="A103" t="s">
        <v>59</v>
      </c>
      <c r="E103" s="41" t="s">
        <v>141</v>
      </c>
    </row>
    <row r="104" spans="1:16" ht="12.5" x14ac:dyDescent="0.25">
      <c r="A104" t="s">
        <v>49</v>
      </c>
      <c r="B104" s="36" t="s">
        <v>142</v>
      </c>
      <c r="C104" s="36" t="s">
        <v>143</v>
      </c>
      <c r="D104" s="37" t="s">
        <v>52</v>
      </c>
      <c r="E104" s="13" t="s">
        <v>144</v>
      </c>
      <c r="F104" s="38" t="s">
        <v>63</v>
      </c>
      <c r="G104" s="39">
        <v>2</v>
      </c>
      <c r="H104" s="38">
        <v>0</v>
      </c>
      <c r="I104" s="38">
        <f>ROUND(G104*H104,6)</f>
        <v>0</v>
      </c>
      <c r="L104" s="40">
        <v>0</v>
      </c>
      <c r="M104" s="34">
        <f>ROUND(ROUND(L104,2)*ROUND(G104,3),2)</f>
        <v>0</v>
      </c>
      <c r="N104" s="38" t="s">
        <v>55</v>
      </c>
      <c r="O104">
        <f>(M104*21)/100</f>
        <v>0</v>
      </c>
      <c r="P104" t="s">
        <v>27</v>
      </c>
    </row>
    <row r="105" spans="1:16" ht="12.5" x14ac:dyDescent="0.25">
      <c r="A105" s="37" t="s">
        <v>56</v>
      </c>
      <c r="E105" s="41" t="s">
        <v>52</v>
      </c>
    </row>
    <row r="106" spans="1:16" ht="13" x14ac:dyDescent="0.25">
      <c r="A106" s="37" t="s">
        <v>57</v>
      </c>
      <c r="E106" s="42" t="s">
        <v>58</v>
      </c>
    </row>
    <row r="107" spans="1:16" ht="12.5" x14ac:dyDescent="0.25">
      <c r="A107" t="s">
        <v>59</v>
      </c>
      <c r="E107" s="41" t="s">
        <v>144</v>
      </c>
    </row>
    <row r="108" spans="1:16" ht="12.5" x14ac:dyDescent="0.25">
      <c r="A108" t="s">
        <v>49</v>
      </c>
      <c r="B108" s="36" t="s">
        <v>145</v>
      </c>
      <c r="C108" s="36" t="s">
        <v>146</v>
      </c>
      <c r="D108" s="37" t="s">
        <v>52</v>
      </c>
      <c r="E108" s="13" t="s">
        <v>147</v>
      </c>
      <c r="F108" s="38" t="s">
        <v>63</v>
      </c>
      <c r="G108" s="39">
        <v>16</v>
      </c>
      <c r="H108" s="38">
        <v>0</v>
      </c>
      <c r="I108" s="38">
        <f>ROUND(G108*H108,6)</f>
        <v>0</v>
      </c>
      <c r="L108" s="40">
        <v>0</v>
      </c>
      <c r="M108" s="34">
        <f>ROUND(ROUND(L108,2)*ROUND(G108,3),2)</f>
        <v>0</v>
      </c>
      <c r="N108" s="38" t="s">
        <v>55</v>
      </c>
      <c r="O108">
        <f>(M108*21)/100</f>
        <v>0</v>
      </c>
      <c r="P108" t="s">
        <v>27</v>
      </c>
    </row>
    <row r="109" spans="1:16" ht="12.5" x14ac:dyDescent="0.25">
      <c r="A109" s="37" t="s">
        <v>56</v>
      </c>
      <c r="E109" s="41" t="s">
        <v>52</v>
      </c>
    </row>
    <row r="110" spans="1:16" ht="13" x14ac:dyDescent="0.25">
      <c r="A110" s="37" t="s">
        <v>57</v>
      </c>
      <c r="E110" s="42" t="s">
        <v>148</v>
      </c>
    </row>
    <row r="111" spans="1:16" ht="12.5" x14ac:dyDescent="0.25">
      <c r="A111" t="s">
        <v>59</v>
      </c>
      <c r="E111" s="41" t="s">
        <v>52</v>
      </c>
    </row>
    <row r="112" spans="1:16" ht="12.5" x14ac:dyDescent="0.25">
      <c r="A112" t="s">
        <v>49</v>
      </c>
      <c r="B112" s="36" t="s">
        <v>149</v>
      </c>
      <c r="C112" s="36" t="s">
        <v>150</v>
      </c>
      <c r="D112" s="37" t="s">
        <v>52</v>
      </c>
      <c r="E112" s="13" t="s">
        <v>151</v>
      </c>
      <c r="F112" s="38" t="s">
        <v>63</v>
      </c>
      <c r="G112" s="39">
        <v>6</v>
      </c>
      <c r="H112" s="38">
        <v>0</v>
      </c>
      <c r="I112" s="38">
        <f>ROUND(G112*H112,6)</f>
        <v>0</v>
      </c>
      <c r="L112" s="40">
        <v>0</v>
      </c>
      <c r="M112" s="34">
        <f>ROUND(ROUND(L112,2)*ROUND(G112,3),2)</f>
        <v>0</v>
      </c>
      <c r="N112" s="38" t="s">
        <v>55</v>
      </c>
      <c r="O112">
        <f>(M112*21)/100</f>
        <v>0</v>
      </c>
      <c r="P112" t="s">
        <v>27</v>
      </c>
    </row>
    <row r="113" spans="1:16" ht="12.5" x14ac:dyDescent="0.25">
      <c r="A113" s="37" t="s">
        <v>56</v>
      </c>
      <c r="E113" s="41" t="s">
        <v>52</v>
      </c>
    </row>
    <row r="114" spans="1:16" ht="13" x14ac:dyDescent="0.25">
      <c r="A114" s="37" t="s">
        <v>57</v>
      </c>
      <c r="E114" s="42" t="s">
        <v>64</v>
      </c>
    </row>
    <row r="115" spans="1:16" ht="12.5" x14ac:dyDescent="0.25">
      <c r="A115" t="s">
        <v>59</v>
      </c>
      <c r="E115" s="41" t="s">
        <v>52</v>
      </c>
    </row>
    <row r="116" spans="1:16" ht="12.5" x14ac:dyDescent="0.25">
      <c r="A116" t="s">
        <v>49</v>
      </c>
      <c r="B116" s="36" t="s">
        <v>152</v>
      </c>
      <c r="C116" s="36" t="s">
        <v>153</v>
      </c>
      <c r="D116" s="37" t="s">
        <v>52</v>
      </c>
      <c r="E116" s="13" t="s">
        <v>154</v>
      </c>
      <c r="F116" s="38" t="s">
        <v>63</v>
      </c>
      <c r="G116" s="39">
        <v>1</v>
      </c>
      <c r="H116" s="38">
        <v>0</v>
      </c>
      <c r="I116" s="38">
        <f>ROUND(G116*H116,6)</f>
        <v>0</v>
      </c>
      <c r="L116" s="40">
        <v>0</v>
      </c>
      <c r="M116" s="34">
        <f>ROUND(ROUND(L116,2)*ROUND(G116,3),2)</f>
        <v>0</v>
      </c>
      <c r="N116" s="38" t="s">
        <v>55</v>
      </c>
      <c r="O116">
        <f>(M116*21)/100</f>
        <v>0</v>
      </c>
      <c r="P116" t="s">
        <v>27</v>
      </c>
    </row>
    <row r="117" spans="1:16" ht="12.5" x14ac:dyDescent="0.25">
      <c r="A117" s="37" t="s">
        <v>56</v>
      </c>
      <c r="E117" s="41" t="s">
        <v>52</v>
      </c>
    </row>
    <row r="118" spans="1:16" ht="13" x14ac:dyDescent="0.25">
      <c r="A118" s="37" t="s">
        <v>57</v>
      </c>
      <c r="E118" s="42" t="s">
        <v>87</v>
      </c>
    </row>
    <row r="119" spans="1:16" ht="12.5" x14ac:dyDescent="0.25">
      <c r="A119" t="s">
        <v>59</v>
      </c>
      <c r="E119" s="41" t="s">
        <v>52</v>
      </c>
    </row>
    <row r="120" spans="1:16" ht="12.5" x14ac:dyDescent="0.25">
      <c r="A120" t="s">
        <v>49</v>
      </c>
      <c r="B120" s="36" t="s">
        <v>155</v>
      </c>
      <c r="C120" s="36" t="s">
        <v>156</v>
      </c>
      <c r="D120" s="37" t="s">
        <v>52</v>
      </c>
      <c r="E120" s="13" t="s">
        <v>157</v>
      </c>
      <c r="F120" s="38" t="s">
        <v>63</v>
      </c>
      <c r="G120" s="39">
        <v>4</v>
      </c>
      <c r="H120" s="38">
        <v>0</v>
      </c>
      <c r="I120" s="38">
        <f>ROUND(G120*H120,6)</f>
        <v>0</v>
      </c>
      <c r="L120" s="40">
        <v>0</v>
      </c>
      <c r="M120" s="34">
        <f>ROUND(ROUND(L120,2)*ROUND(G120,3),2)</f>
        <v>0</v>
      </c>
      <c r="N120" s="38" t="s">
        <v>55</v>
      </c>
      <c r="O120">
        <f>(M120*21)/100</f>
        <v>0</v>
      </c>
      <c r="P120" t="s">
        <v>27</v>
      </c>
    </row>
    <row r="121" spans="1:16" ht="12.5" x14ac:dyDescent="0.25">
      <c r="A121" s="37" t="s">
        <v>56</v>
      </c>
      <c r="E121" s="41" t="s">
        <v>52</v>
      </c>
    </row>
    <row r="122" spans="1:16" ht="13" x14ac:dyDescent="0.25">
      <c r="A122" s="37" t="s">
        <v>57</v>
      </c>
      <c r="E122" s="42" t="s">
        <v>109</v>
      </c>
    </row>
    <row r="123" spans="1:16" ht="12.5" x14ac:dyDescent="0.25">
      <c r="A123" t="s">
        <v>59</v>
      </c>
      <c r="E123" s="41" t="s">
        <v>52</v>
      </c>
    </row>
    <row r="124" spans="1:16" ht="12.5" x14ac:dyDescent="0.25">
      <c r="A124" t="s">
        <v>49</v>
      </c>
      <c r="B124" s="36" t="s">
        <v>158</v>
      </c>
      <c r="C124" s="36" t="s">
        <v>159</v>
      </c>
      <c r="D124" s="37" t="s">
        <v>52</v>
      </c>
      <c r="E124" s="13" t="s">
        <v>160</v>
      </c>
      <c r="F124" s="38" t="s">
        <v>63</v>
      </c>
      <c r="G124" s="39">
        <v>16</v>
      </c>
      <c r="H124" s="38">
        <v>0</v>
      </c>
      <c r="I124" s="38">
        <f>ROUND(G124*H124,6)</f>
        <v>0</v>
      </c>
      <c r="L124" s="40">
        <v>0</v>
      </c>
      <c r="M124" s="34">
        <f>ROUND(ROUND(L124,2)*ROUND(G124,3),2)</f>
        <v>0</v>
      </c>
      <c r="N124" s="38" t="s">
        <v>55</v>
      </c>
      <c r="O124">
        <f>(M124*21)/100</f>
        <v>0</v>
      </c>
      <c r="P124" t="s">
        <v>27</v>
      </c>
    </row>
    <row r="125" spans="1:16" ht="12.5" x14ac:dyDescent="0.25">
      <c r="A125" s="37" t="s">
        <v>56</v>
      </c>
      <c r="E125" s="41" t="s">
        <v>52</v>
      </c>
    </row>
    <row r="126" spans="1:16" ht="13" x14ac:dyDescent="0.25">
      <c r="A126" s="37" t="s">
        <v>57</v>
      </c>
      <c r="E126" s="42" t="s">
        <v>148</v>
      </c>
    </row>
    <row r="127" spans="1:16" ht="12.5" x14ac:dyDescent="0.25">
      <c r="A127" t="s">
        <v>59</v>
      </c>
      <c r="E127" s="41" t="s">
        <v>52</v>
      </c>
    </row>
    <row r="128" spans="1:16" ht="12.5" x14ac:dyDescent="0.25">
      <c r="A128" t="s">
        <v>49</v>
      </c>
      <c r="B128" s="36" t="s">
        <v>161</v>
      </c>
      <c r="C128" s="36" t="s">
        <v>162</v>
      </c>
      <c r="D128" s="37" t="s">
        <v>52</v>
      </c>
      <c r="E128" s="13" t="s">
        <v>163</v>
      </c>
      <c r="F128" s="38" t="s">
        <v>63</v>
      </c>
      <c r="G128" s="39">
        <v>32</v>
      </c>
      <c r="H128" s="38">
        <v>0</v>
      </c>
      <c r="I128" s="38">
        <f>ROUND(G128*H128,6)</f>
        <v>0</v>
      </c>
      <c r="L128" s="40">
        <v>0</v>
      </c>
      <c r="M128" s="34">
        <f>ROUND(ROUND(L128,2)*ROUND(G128,3),2)</f>
        <v>0</v>
      </c>
      <c r="N128" s="38" t="s">
        <v>55</v>
      </c>
      <c r="O128">
        <f>(M128*21)/100</f>
        <v>0</v>
      </c>
      <c r="P128" t="s">
        <v>27</v>
      </c>
    </row>
    <row r="129" spans="1:16" ht="12.5" x14ac:dyDescent="0.25">
      <c r="A129" s="37" t="s">
        <v>56</v>
      </c>
      <c r="E129" s="41" t="s">
        <v>52</v>
      </c>
    </row>
    <row r="130" spans="1:16" ht="13" x14ac:dyDescent="0.25">
      <c r="A130" s="37" t="s">
        <v>57</v>
      </c>
      <c r="E130" s="42" t="s">
        <v>164</v>
      </c>
    </row>
    <row r="131" spans="1:16" ht="12.5" x14ac:dyDescent="0.25">
      <c r="A131" t="s">
        <v>59</v>
      </c>
      <c r="E131" s="41" t="s">
        <v>52</v>
      </c>
    </row>
    <row r="132" spans="1:16" ht="12.5" x14ac:dyDescent="0.25">
      <c r="A132" t="s">
        <v>49</v>
      </c>
      <c r="B132" s="36" t="s">
        <v>165</v>
      </c>
      <c r="C132" s="36" t="s">
        <v>166</v>
      </c>
      <c r="D132" s="37" t="s">
        <v>52</v>
      </c>
      <c r="E132" s="13" t="s">
        <v>167</v>
      </c>
      <c r="F132" s="38" t="s">
        <v>63</v>
      </c>
      <c r="G132" s="39">
        <v>16</v>
      </c>
      <c r="H132" s="38">
        <v>0</v>
      </c>
      <c r="I132" s="38">
        <f>ROUND(G132*H132,6)</f>
        <v>0</v>
      </c>
      <c r="L132" s="40">
        <v>0</v>
      </c>
      <c r="M132" s="34">
        <f>ROUND(ROUND(L132,2)*ROUND(G132,3),2)</f>
        <v>0</v>
      </c>
      <c r="N132" s="38" t="s">
        <v>55</v>
      </c>
      <c r="O132">
        <f>(M132*21)/100</f>
        <v>0</v>
      </c>
      <c r="P132" t="s">
        <v>27</v>
      </c>
    </row>
    <row r="133" spans="1:16" ht="12.5" x14ac:dyDescent="0.25">
      <c r="A133" s="37" t="s">
        <v>56</v>
      </c>
      <c r="E133" s="41" t="s">
        <v>52</v>
      </c>
    </row>
    <row r="134" spans="1:16" ht="13" x14ac:dyDescent="0.25">
      <c r="A134" s="37" t="s">
        <v>57</v>
      </c>
      <c r="E134" s="42" t="s">
        <v>148</v>
      </c>
    </row>
    <row r="135" spans="1:16" ht="12.5" x14ac:dyDescent="0.25">
      <c r="A135" t="s">
        <v>59</v>
      </c>
      <c r="E135" s="41" t="s">
        <v>52</v>
      </c>
    </row>
    <row r="136" spans="1:16" ht="12.5" x14ac:dyDescent="0.25">
      <c r="A136" t="s">
        <v>49</v>
      </c>
      <c r="B136" s="36" t="s">
        <v>168</v>
      </c>
      <c r="C136" s="36" t="s">
        <v>169</v>
      </c>
      <c r="D136" s="37" t="s">
        <v>52</v>
      </c>
      <c r="E136" s="13" t="s">
        <v>170</v>
      </c>
      <c r="F136" s="38" t="s">
        <v>83</v>
      </c>
      <c r="G136" s="39">
        <v>5</v>
      </c>
      <c r="H136" s="38">
        <v>0</v>
      </c>
      <c r="I136" s="38">
        <f>ROUND(G136*H136,6)</f>
        <v>0</v>
      </c>
      <c r="L136" s="40">
        <v>0</v>
      </c>
      <c r="M136" s="34">
        <f>ROUND(ROUND(L136,2)*ROUND(G136,3),2)</f>
        <v>0</v>
      </c>
      <c r="N136" s="38" t="s">
        <v>55</v>
      </c>
      <c r="O136">
        <f>(M136*21)/100</f>
        <v>0</v>
      </c>
      <c r="P136" t="s">
        <v>27</v>
      </c>
    </row>
    <row r="137" spans="1:16" ht="12.5" x14ac:dyDescent="0.25">
      <c r="A137" s="37" t="s">
        <v>56</v>
      </c>
      <c r="E137" s="41" t="s">
        <v>52</v>
      </c>
    </row>
    <row r="138" spans="1:16" ht="13" x14ac:dyDescent="0.25">
      <c r="A138" s="37" t="s">
        <v>57</v>
      </c>
      <c r="E138" s="42" t="s">
        <v>171</v>
      </c>
    </row>
    <row r="139" spans="1:16" ht="12.5" x14ac:dyDescent="0.25">
      <c r="A139" t="s">
        <v>59</v>
      </c>
      <c r="E139" s="41" t="s">
        <v>52</v>
      </c>
    </row>
    <row r="140" spans="1:16" ht="12.5" x14ac:dyDescent="0.25">
      <c r="A140" t="s">
        <v>49</v>
      </c>
      <c r="B140" s="36" t="s">
        <v>172</v>
      </c>
      <c r="C140" s="36" t="s">
        <v>173</v>
      </c>
      <c r="D140" s="37" t="s">
        <v>52</v>
      </c>
      <c r="E140" s="13" t="s">
        <v>174</v>
      </c>
      <c r="F140" s="38" t="s">
        <v>63</v>
      </c>
      <c r="G140" s="39">
        <v>2</v>
      </c>
      <c r="H140" s="38">
        <v>0</v>
      </c>
      <c r="I140" s="38">
        <f>ROUND(G140*H140,6)</f>
        <v>0</v>
      </c>
      <c r="L140" s="40">
        <v>0</v>
      </c>
      <c r="M140" s="34">
        <f>ROUND(ROUND(L140,2)*ROUND(G140,3),2)</f>
        <v>0</v>
      </c>
      <c r="N140" s="38" t="s">
        <v>55</v>
      </c>
      <c r="O140">
        <f>(M140*21)/100</f>
        <v>0</v>
      </c>
      <c r="P140" t="s">
        <v>27</v>
      </c>
    </row>
    <row r="141" spans="1:16" ht="12.5" x14ac:dyDescent="0.25">
      <c r="A141" s="37" t="s">
        <v>56</v>
      </c>
      <c r="E141" s="41" t="s">
        <v>52</v>
      </c>
    </row>
    <row r="142" spans="1:16" ht="13" x14ac:dyDescent="0.25">
      <c r="A142" s="37" t="s">
        <v>57</v>
      </c>
      <c r="E142" s="42" t="s">
        <v>58</v>
      </c>
    </row>
    <row r="143" spans="1:16" ht="12.5" x14ac:dyDescent="0.25">
      <c r="A143" t="s">
        <v>59</v>
      </c>
      <c r="E143" s="41" t="s">
        <v>52</v>
      </c>
    </row>
    <row r="144" spans="1:16" ht="12.5" x14ac:dyDescent="0.25">
      <c r="A144" t="s">
        <v>49</v>
      </c>
      <c r="B144" s="36" t="s">
        <v>175</v>
      </c>
      <c r="C144" s="36" t="s">
        <v>176</v>
      </c>
      <c r="D144" s="37" t="s">
        <v>52</v>
      </c>
      <c r="E144" s="13" t="s">
        <v>177</v>
      </c>
      <c r="F144" s="38" t="s">
        <v>63</v>
      </c>
      <c r="G144" s="39">
        <v>1</v>
      </c>
      <c r="H144" s="38">
        <v>0</v>
      </c>
      <c r="I144" s="38">
        <f>ROUND(G144*H144,6)</f>
        <v>0</v>
      </c>
      <c r="L144" s="40">
        <v>0</v>
      </c>
      <c r="M144" s="34">
        <f>ROUND(ROUND(L144,2)*ROUND(G144,3),2)</f>
        <v>0</v>
      </c>
      <c r="N144" s="38" t="s">
        <v>55</v>
      </c>
      <c r="O144">
        <f>(M144*21)/100</f>
        <v>0</v>
      </c>
      <c r="P144" t="s">
        <v>27</v>
      </c>
    </row>
    <row r="145" spans="1:16" ht="12.5" x14ac:dyDescent="0.25">
      <c r="A145" s="37" t="s">
        <v>56</v>
      </c>
      <c r="E145" s="41" t="s">
        <v>52</v>
      </c>
    </row>
    <row r="146" spans="1:16" ht="13" x14ac:dyDescent="0.25">
      <c r="A146" s="37" t="s">
        <v>57</v>
      </c>
      <c r="E146" s="42" t="s">
        <v>87</v>
      </c>
    </row>
    <row r="147" spans="1:16" ht="12.5" x14ac:dyDescent="0.25">
      <c r="A147" t="s">
        <v>59</v>
      </c>
      <c r="E147" s="41" t="s">
        <v>177</v>
      </c>
    </row>
    <row r="148" spans="1:16" ht="25" x14ac:dyDescent="0.25">
      <c r="A148" t="s">
        <v>49</v>
      </c>
      <c r="B148" s="36" t="s">
        <v>178</v>
      </c>
      <c r="C148" s="36" t="s">
        <v>179</v>
      </c>
      <c r="D148" s="37" t="s">
        <v>52</v>
      </c>
      <c r="E148" s="13" t="s">
        <v>180</v>
      </c>
      <c r="F148" s="38" t="s">
        <v>63</v>
      </c>
      <c r="G148" s="39">
        <v>2</v>
      </c>
      <c r="H148" s="38">
        <v>0</v>
      </c>
      <c r="I148" s="38">
        <f>ROUND(G148*H148,6)</f>
        <v>0</v>
      </c>
      <c r="L148" s="40">
        <v>0</v>
      </c>
      <c r="M148" s="34">
        <f>ROUND(ROUND(L148,2)*ROUND(G148,3),2)</f>
        <v>0</v>
      </c>
      <c r="N148" s="38" t="s">
        <v>55</v>
      </c>
      <c r="O148">
        <f>(M148*21)/100</f>
        <v>0</v>
      </c>
      <c r="P148" t="s">
        <v>27</v>
      </c>
    </row>
    <row r="149" spans="1:16" ht="12.5" x14ac:dyDescent="0.25">
      <c r="A149" s="37" t="s">
        <v>56</v>
      </c>
      <c r="E149" s="41" t="s">
        <v>52</v>
      </c>
    </row>
    <row r="150" spans="1:16" ht="13" x14ac:dyDescent="0.25">
      <c r="A150" s="37" t="s">
        <v>57</v>
      </c>
      <c r="E150" s="42" t="s">
        <v>58</v>
      </c>
    </row>
    <row r="151" spans="1:16" ht="25" x14ac:dyDescent="0.25">
      <c r="A151" t="s">
        <v>59</v>
      </c>
      <c r="E151" s="41" t="s">
        <v>180</v>
      </c>
    </row>
    <row r="152" spans="1:16" ht="12.5" x14ac:dyDescent="0.25">
      <c r="A152" t="s">
        <v>49</v>
      </c>
      <c r="B152" s="36" t="s">
        <v>181</v>
      </c>
      <c r="C152" s="36" t="s">
        <v>182</v>
      </c>
      <c r="D152" s="37" t="s">
        <v>52</v>
      </c>
      <c r="E152" s="13" t="s">
        <v>183</v>
      </c>
      <c r="F152" s="38" t="s">
        <v>63</v>
      </c>
      <c r="G152" s="39">
        <v>4</v>
      </c>
      <c r="H152" s="38">
        <v>0</v>
      </c>
      <c r="I152" s="38">
        <f>ROUND(G152*H152,6)</f>
        <v>0</v>
      </c>
      <c r="L152" s="40">
        <v>0</v>
      </c>
      <c r="M152" s="34">
        <f>ROUND(ROUND(L152,2)*ROUND(G152,3),2)</f>
        <v>0</v>
      </c>
      <c r="N152" s="38" t="s">
        <v>55</v>
      </c>
      <c r="O152">
        <f>(M152*21)/100</f>
        <v>0</v>
      </c>
      <c r="P152" t="s">
        <v>27</v>
      </c>
    </row>
    <row r="153" spans="1:16" ht="12.5" x14ac:dyDescent="0.25">
      <c r="A153" s="37" t="s">
        <v>56</v>
      </c>
      <c r="E153" s="41" t="s">
        <v>52</v>
      </c>
    </row>
    <row r="154" spans="1:16" ht="13" x14ac:dyDescent="0.25">
      <c r="A154" s="37" t="s">
        <v>57</v>
      </c>
      <c r="E154" s="42" t="s">
        <v>109</v>
      </c>
    </row>
    <row r="155" spans="1:16" ht="12.5" x14ac:dyDescent="0.25">
      <c r="A155" t="s">
        <v>59</v>
      </c>
      <c r="E155" s="41" t="s">
        <v>183</v>
      </c>
    </row>
    <row r="156" spans="1:16" ht="12.5" x14ac:dyDescent="0.25">
      <c r="A156" t="s">
        <v>49</v>
      </c>
      <c r="B156" s="36" t="s">
        <v>184</v>
      </c>
      <c r="C156" s="36" t="s">
        <v>185</v>
      </c>
      <c r="D156" s="37" t="s">
        <v>52</v>
      </c>
      <c r="E156" s="13" t="s">
        <v>186</v>
      </c>
      <c r="F156" s="38" t="s">
        <v>63</v>
      </c>
      <c r="G156" s="39">
        <v>32</v>
      </c>
      <c r="H156" s="38">
        <v>0</v>
      </c>
      <c r="I156" s="38">
        <f>ROUND(G156*H156,6)</f>
        <v>0</v>
      </c>
      <c r="L156" s="40">
        <v>0</v>
      </c>
      <c r="M156" s="34">
        <f>ROUND(ROUND(L156,2)*ROUND(G156,3),2)</f>
        <v>0</v>
      </c>
      <c r="N156" s="38" t="s">
        <v>55</v>
      </c>
      <c r="O156">
        <f>(M156*21)/100</f>
        <v>0</v>
      </c>
      <c r="P156" t="s">
        <v>27</v>
      </c>
    </row>
    <row r="157" spans="1:16" ht="12.5" x14ac:dyDescent="0.25">
      <c r="A157" s="37" t="s">
        <v>56</v>
      </c>
      <c r="E157" s="41" t="s">
        <v>52</v>
      </c>
    </row>
    <row r="158" spans="1:16" ht="13" x14ac:dyDescent="0.25">
      <c r="A158" s="37" t="s">
        <v>57</v>
      </c>
      <c r="E158" s="42" t="s">
        <v>187</v>
      </c>
    </row>
    <row r="159" spans="1:16" ht="12.5" x14ac:dyDescent="0.25">
      <c r="A159" t="s">
        <v>59</v>
      </c>
      <c r="E159" s="41" t="s">
        <v>186</v>
      </c>
    </row>
    <row r="160" spans="1:16" ht="12.5" x14ac:dyDescent="0.25">
      <c r="A160" t="s">
        <v>49</v>
      </c>
      <c r="B160" s="36" t="s">
        <v>188</v>
      </c>
      <c r="C160" s="36" t="s">
        <v>189</v>
      </c>
      <c r="D160" s="37" t="s">
        <v>52</v>
      </c>
      <c r="E160" s="13" t="s">
        <v>190</v>
      </c>
      <c r="F160" s="38" t="s">
        <v>63</v>
      </c>
      <c r="G160" s="39">
        <v>2</v>
      </c>
      <c r="H160" s="38">
        <v>0</v>
      </c>
      <c r="I160" s="38">
        <f>ROUND(G160*H160,6)</f>
        <v>0</v>
      </c>
      <c r="L160" s="40">
        <v>0</v>
      </c>
      <c r="M160" s="34">
        <f>ROUND(ROUND(L160,2)*ROUND(G160,3),2)</f>
        <v>0</v>
      </c>
      <c r="N160" s="38" t="s">
        <v>55</v>
      </c>
      <c r="O160">
        <f>(M160*21)/100</f>
        <v>0</v>
      </c>
      <c r="P160" t="s">
        <v>27</v>
      </c>
    </row>
    <row r="161" spans="1:16" ht="12.5" x14ac:dyDescent="0.25">
      <c r="A161" s="37" t="s">
        <v>56</v>
      </c>
      <c r="E161" s="41" t="s">
        <v>52</v>
      </c>
    </row>
    <row r="162" spans="1:16" ht="13" x14ac:dyDescent="0.25">
      <c r="A162" s="37" t="s">
        <v>57</v>
      </c>
      <c r="E162" s="42" t="s">
        <v>58</v>
      </c>
    </row>
    <row r="163" spans="1:16" ht="12.5" x14ac:dyDescent="0.25">
      <c r="A163" t="s">
        <v>59</v>
      </c>
      <c r="E163" s="41" t="s">
        <v>190</v>
      </c>
    </row>
    <row r="164" spans="1:16" ht="12.5" x14ac:dyDescent="0.25">
      <c r="A164" t="s">
        <v>49</v>
      </c>
      <c r="B164" s="36" t="s">
        <v>191</v>
      </c>
      <c r="C164" s="36" t="s">
        <v>192</v>
      </c>
      <c r="D164" s="37" t="s">
        <v>52</v>
      </c>
      <c r="E164" s="13" t="s">
        <v>193</v>
      </c>
      <c r="F164" s="38" t="s">
        <v>63</v>
      </c>
      <c r="G164" s="39">
        <v>2</v>
      </c>
      <c r="H164" s="38">
        <v>0</v>
      </c>
      <c r="I164" s="38">
        <f>ROUND(G164*H164,6)</f>
        <v>0</v>
      </c>
      <c r="L164" s="40">
        <v>0</v>
      </c>
      <c r="M164" s="34">
        <f>ROUND(ROUND(L164,2)*ROUND(G164,3),2)</f>
        <v>0</v>
      </c>
      <c r="N164" s="38" t="s">
        <v>55</v>
      </c>
      <c r="O164">
        <f>(M164*21)/100</f>
        <v>0</v>
      </c>
      <c r="P164" t="s">
        <v>27</v>
      </c>
    </row>
    <row r="165" spans="1:16" ht="12.5" x14ac:dyDescent="0.25">
      <c r="A165" s="37" t="s">
        <v>56</v>
      </c>
      <c r="E165" s="41" t="s">
        <v>52</v>
      </c>
    </row>
    <row r="166" spans="1:16" ht="13" x14ac:dyDescent="0.25">
      <c r="A166" s="37" t="s">
        <v>57</v>
      </c>
      <c r="E166" s="42" t="s">
        <v>58</v>
      </c>
    </row>
    <row r="167" spans="1:16" ht="12.5" x14ac:dyDescent="0.25">
      <c r="A167" t="s">
        <v>59</v>
      </c>
      <c r="E167" s="41" t="s">
        <v>193</v>
      </c>
    </row>
    <row r="168" spans="1:16" ht="12.5" x14ac:dyDescent="0.25">
      <c r="A168" t="s">
        <v>49</v>
      </c>
      <c r="B168" s="36" t="s">
        <v>194</v>
      </c>
      <c r="C168" s="36" t="s">
        <v>195</v>
      </c>
      <c r="D168" s="37" t="s">
        <v>52</v>
      </c>
      <c r="E168" s="13" t="s">
        <v>196</v>
      </c>
      <c r="F168" s="38" t="s">
        <v>63</v>
      </c>
      <c r="G168" s="39">
        <v>8</v>
      </c>
      <c r="H168" s="38">
        <v>0</v>
      </c>
      <c r="I168" s="38">
        <f>ROUND(G168*H168,6)</f>
        <v>0</v>
      </c>
      <c r="L168" s="40">
        <v>0</v>
      </c>
      <c r="M168" s="34">
        <f>ROUND(ROUND(L168,2)*ROUND(G168,3),2)</f>
        <v>0</v>
      </c>
      <c r="N168" s="38" t="s">
        <v>55</v>
      </c>
      <c r="O168">
        <f>(M168*21)/100</f>
        <v>0</v>
      </c>
      <c r="P168" t="s">
        <v>27</v>
      </c>
    </row>
    <row r="169" spans="1:16" ht="12.5" x14ac:dyDescent="0.25">
      <c r="A169" s="37" t="s">
        <v>56</v>
      </c>
      <c r="E169" s="41" t="s">
        <v>52</v>
      </c>
    </row>
    <row r="170" spans="1:16" ht="13" x14ac:dyDescent="0.25">
      <c r="A170" s="37" t="s">
        <v>57</v>
      </c>
      <c r="E170" s="42" t="s">
        <v>197</v>
      </c>
    </row>
    <row r="171" spans="1:16" ht="12.5" x14ac:dyDescent="0.25">
      <c r="A171" t="s">
        <v>59</v>
      </c>
      <c r="E171" s="41" t="s">
        <v>52</v>
      </c>
    </row>
    <row r="172" spans="1:16" ht="12.5" x14ac:dyDescent="0.25">
      <c r="A172" t="s">
        <v>49</v>
      </c>
      <c r="B172" s="36" t="s">
        <v>198</v>
      </c>
      <c r="C172" s="36" t="s">
        <v>199</v>
      </c>
      <c r="D172" s="37" t="s">
        <v>52</v>
      </c>
      <c r="E172" s="13" t="s">
        <v>147</v>
      </c>
      <c r="F172" s="38" t="s">
        <v>63</v>
      </c>
      <c r="G172" s="39">
        <v>16</v>
      </c>
      <c r="H172" s="38">
        <v>0</v>
      </c>
      <c r="I172" s="38">
        <f>ROUND(G172*H172,6)</f>
        <v>0</v>
      </c>
      <c r="L172" s="40">
        <v>0</v>
      </c>
      <c r="M172" s="34">
        <f>ROUND(ROUND(L172,2)*ROUND(G172,3),2)</f>
        <v>0</v>
      </c>
      <c r="N172" s="38" t="s">
        <v>55</v>
      </c>
      <c r="O172">
        <f>(M172*21)/100</f>
        <v>0</v>
      </c>
      <c r="P172" t="s">
        <v>27</v>
      </c>
    </row>
    <row r="173" spans="1:16" ht="12.5" x14ac:dyDescent="0.25">
      <c r="A173" s="37" t="s">
        <v>56</v>
      </c>
      <c r="E173" s="41" t="s">
        <v>52</v>
      </c>
    </row>
    <row r="174" spans="1:16" ht="13" x14ac:dyDescent="0.25">
      <c r="A174" s="37" t="s">
        <v>57</v>
      </c>
      <c r="E174" s="42" t="s">
        <v>197</v>
      </c>
    </row>
    <row r="175" spans="1:16" ht="12.5" x14ac:dyDescent="0.25">
      <c r="A175" t="s">
        <v>59</v>
      </c>
      <c r="E175" s="41" t="s">
        <v>52</v>
      </c>
    </row>
    <row r="176" spans="1:16" ht="26" x14ac:dyDescent="0.3">
      <c r="A176" t="s">
        <v>46</v>
      </c>
      <c r="C176" s="33" t="s">
        <v>200</v>
      </c>
      <c r="E176" s="35" t="s">
        <v>201</v>
      </c>
      <c r="J176" s="34">
        <f>0</f>
        <v>0</v>
      </c>
      <c r="K176" s="34">
        <f>0</f>
        <v>0</v>
      </c>
      <c r="L176" s="34">
        <f>0+L177+L181+L185+L189+L193+L197+L201+L205+L209+L213+L217+L221+L225+L229+L233+L237+L241</f>
        <v>0</v>
      </c>
      <c r="M176" s="34">
        <f>0+M177+M181+M185+M189+M193+M197+M201+M205+M209+M213+M217+M221+M225+M229+M233+M237+M241</f>
        <v>0</v>
      </c>
    </row>
    <row r="177" spans="1:16" ht="12.5" x14ac:dyDescent="0.25">
      <c r="A177" t="s">
        <v>49</v>
      </c>
      <c r="B177" s="36" t="s">
        <v>202</v>
      </c>
      <c r="C177" s="36" t="s">
        <v>203</v>
      </c>
      <c r="D177" s="37" t="s">
        <v>52</v>
      </c>
      <c r="E177" s="13" t="s">
        <v>204</v>
      </c>
      <c r="F177" s="38" t="s">
        <v>63</v>
      </c>
      <c r="G177" s="39">
        <v>3</v>
      </c>
      <c r="H177" s="38">
        <v>0</v>
      </c>
      <c r="I177" s="38">
        <f>ROUND(G177*H177,6)</f>
        <v>0</v>
      </c>
      <c r="L177" s="40">
        <v>0</v>
      </c>
      <c r="M177" s="34">
        <f>ROUND(ROUND(L177,2)*ROUND(G177,3),2)</f>
        <v>0</v>
      </c>
      <c r="N177" s="38" t="s">
        <v>55</v>
      </c>
      <c r="O177">
        <f>(M177*21)/100</f>
        <v>0</v>
      </c>
      <c r="P177" t="s">
        <v>27</v>
      </c>
    </row>
    <row r="178" spans="1:16" ht="12.5" x14ac:dyDescent="0.25">
      <c r="A178" s="37" t="s">
        <v>56</v>
      </c>
      <c r="E178" s="41" t="s">
        <v>52</v>
      </c>
    </row>
    <row r="179" spans="1:16" ht="13" x14ac:dyDescent="0.25">
      <c r="A179" s="37" t="s">
        <v>57</v>
      </c>
      <c r="E179" s="42" t="s">
        <v>136</v>
      </c>
    </row>
    <row r="180" spans="1:16" ht="12.5" x14ac:dyDescent="0.25">
      <c r="A180" t="s">
        <v>59</v>
      </c>
      <c r="E180" s="41" t="s">
        <v>52</v>
      </c>
    </row>
    <row r="181" spans="1:16" ht="12.5" x14ac:dyDescent="0.25">
      <c r="A181" t="s">
        <v>49</v>
      </c>
      <c r="B181" s="36" t="s">
        <v>205</v>
      </c>
      <c r="C181" s="36" t="s">
        <v>206</v>
      </c>
      <c r="D181" s="37" t="s">
        <v>52</v>
      </c>
      <c r="E181" s="13" t="s">
        <v>207</v>
      </c>
      <c r="F181" s="38" t="s">
        <v>63</v>
      </c>
      <c r="G181" s="39">
        <v>2</v>
      </c>
      <c r="H181" s="38">
        <v>0</v>
      </c>
      <c r="I181" s="38">
        <f>ROUND(G181*H181,6)</f>
        <v>0</v>
      </c>
      <c r="L181" s="40">
        <v>0</v>
      </c>
      <c r="M181" s="34">
        <f>ROUND(ROUND(L181,2)*ROUND(G181,3),2)</f>
        <v>0</v>
      </c>
      <c r="N181" s="38" t="s">
        <v>55</v>
      </c>
      <c r="O181">
        <f>(M181*21)/100</f>
        <v>0</v>
      </c>
      <c r="P181" t="s">
        <v>27</v>
      </c>
    </row>
    <row r="182" spans="1:16" ht="12.5" x14ac:dyDescent="0.25">
      <c r="A182" s="37" t="s">
        <v>56</v>
      </c>
      <c r="E182" s="41" t="s">
        <v>52</v>
      </c>
    </row>
    <row r="183" spans="1:16" ht="13" x14ac:dyDescent="0.25">
      <c r="A183" s="37" t="s">
        <v>57</v>
      </c>
      <c r="E183" s="42" t="s">
        <v>58</v>
      </c>
    </row>
    <row r="184" spans="1:16" ht="12.5" x14ac:dyDescent="0.25">
      <c r="A184" t="s">
        <v>59</v>
      </c>
      <c r="E184" s="41" t="s">
        <v>52</v>
      </c>
    </row>
    <row r="185" spans="1:16" ht="12.5" x14ac:dyDescent="0.25">
      <c r="A185" t="s">
        <v>49</v>
      </c>
      <c r="B185" s="36" t="s">
        <v>208</v>
      </c>
      <c r="C185" s="36" t="s">
        <v>209</v>
      </c>
      <c r="D185" s="37" t="s">
        <v>52</v>
      </c>
      <c r="E185" s="13" t="s">
        <v>210</v>
      </c>
      <c r="F185" s="38" t="s">
        <v>211</v>
      </c>
      <c r="G185" s="39">
        <v>130</v>
      </c>
      <c r="H185" s="38">
        <v>0</v>
      </c>
      <c r="I185" s="38">
        <f>ROUND(G185*H185,6)</f>
        <v>0</v>
      </c>
      <c r="L185" s="40">
        <v>0</v>
      </c>
      <c r="M185" s="34">
        <f>ROUND(ROUND(L185,2)*ROUND(G185,3),2)</f>
        <v>0</v>
      </c>
      <c r="N185" s="38" t="s">
        <v>55</v>
      </c>
      <c r="O185">
        <f>(M185*21)/100</f>
        <v>0</v>
      </c>
      <c r="P185" t="s">
        <v>27</v>
      </c>
    </row>
    <row r="186" spans="1:16" ht="12.5" x14ac:dyDescent="0.25">
      <c r="A186" s="37" t="s">
        <v>56</v>
      </c>
      <c r="E186" s="41" t="s">
        <v>52</v>
      </c>
    </row>
    <row r="187" spans="1:16" ht="13" x14ac:dyDescent="0.25">
      <c r="A187" s="37" t="s">
        <v>57</v>
      </c>
      <c r="E187" s="42" t="s">
        <v>212</v>
      </c>
    </row>
    <row r="188" spans="1:16" ht="12.5" x14ac:dyDescent="0.25">
      <c r="A188" t="s">
        <v>59</v>
      </c>
      <c r="E188" s="41" t="s">
        <v>52</v>
      </c>
    </row>
    <row r="189" spans="1:16" ht="12.5" x14ac:dyDescent="0.25">
      <c r="A189" t="s">
        <v>49</v>
      </c>
      <c r="B189" s="36" t="s">
        <v>213</v>
      </c>
      <c r="C189" s="36" t="s">
        <v>214</v>
      </c>
      <c r="D189" s="37" t="s">
        <v>52</v>
      </c>
      <c r="E189" s="13" t="s">
        <v>215</v>
      </c>
      <c r="F189" s="38" t="s">
        <v>211</v>
      </c>
      <c r="G189" s="39">
        <v>20</v>
      </c>
      <c r="H189" s="38">
        <v>0</v>
      </c>
      <c r="I189" s="38">
        <f>ROUND(G189*H189,6)</f>
        <v>0</v>
      </c>
      <c r="L189" s="40">
        <v>0</v>
      </c>
      <c r="M189" s="34">
        <f>ROUND(ROUND(L189,2)*ROUND(G189,3),2)</f>
        <v>0</v>
      </c>
      <c r="N189" s="38" t="s">
        <v>55</v>
      </c>
      <c r="O189">
        <f>(M189*21)/100</f>
        <v>0</v>
      </c>
      <c r="P189" t="s">
        <v>27</v>
      </c>
    </row>
    <row r="190" spans="1:16" ht="12.5" x14ac:dyDescent="0.25">
      <c r="A190" s="37" t="s">
        <v>56</v>
      </c>
      <c r="E190" s="41" t="s">
        <v>52</v>
      </c>
    </row>
    <row r="191" spans="1:16" ht="13" x14ac:dyDescent="0.25">
      <c r="A191" s="37" t="s">
        <v>57</v>
      </c>
      <c r="E191" s="42" t="s">
        <v>216</v>
      </c>
    </row>
    <row r="192" spans="1:16" ht="12.5" x14ac:dyDescent="0.25">
      <c r="A192" t="s">
        <v>59</v>
      </c>
      <c r="E192" s="41" t="s">
        <v>52</v>
      </c>
    </row>
    <row r="193" spans="1:16" ht="12.5" x14ac:dyDescent="0.25">
      <c r="A193" t="s">
        <v>49</v>
      </c>
      <c r="B193" s="36" t="s">
        <v>217</v>
      </c>
      <c r="C193" s="36" t="s">
        <v>218</v>
      </c>
      <c r="D193" s="37" t="s">
        <v>52</v>
      </c>
      <c r="E193" s="13" t="s">
        <v>219</v>
      </c>
      <c r="F193" s="38" t="s">
        <v>63</v>
      </c>
      <c r="G193" s="39">
        <v>250</v>
      </c>
      <c r="H193" s="38">
        <v>0</v>
      </c>
      <c r="I193" s="38">
        <f>ROUND(G193*H193,6)</f>
        <v>0</v>
      </c>
      <c r="L193" s="40">
        <v>0</v>
      </c>
      <c r="M193" s="34">
        <f>ROUND(ROUND(L193,2)*ROUND(G193,3),2)</f>
        <v>0</v>
      </c>
      <c r="N193" s="38" t="s">
        <v>55</v>
      </c>
      <c r="O193">
        <f>(M193*21)/100</f>
        <v>0</v>
      </c>
      <c r="P193" t="s">
        <v>27</v>
      </c>
    </row>
    <row r="194" spans="1:16" ht="12.5" x14ac:dyDescent="0.25">
      <c r="A194" s="37" t="s">
        <v>56</v>
      </c>
      <c r="E194" s="41" t="s">
        <v>52</v>
      </c>
    </row>
    <row r="195" spans="1:16" ht="13" x14ac:dyDescent="0.25">
      <c r="A195" s="37" t="s">
        <v>57</v>
      </c>
      <c r="E195" s="42" t="s">
        <v>220</v>
      </c>
    </row>
    <row r="196" spans="1:16" ht="12.5" x14ac:dyDescent="0.25">
      <c r="A196" t="s">
        <v>59</v>
      </c>
      <c r="E196" s="41" t="s">
        <v>52</v>
      </c>
    </row>
    <row r="197" spans="1:16" ht="12.5" x14ac:dyDescent="0.25">
      <c r="A197" t="s">
        <v>49</v>
      </c>
      <c r="B197" s="36" t="s">
        <v>221</v>
      </c>
      <c r="C197" s="36" t="s">
        <v>222</v>
      </c>
      <c r="D197" s="37" t="s">
        <v>52</v>
      </c>
      <c r="E197" s="13" t="s">
        <v>223</v>
      </c>
      <c r="F197" s="38" t="s">
        <v>63</v>
      </c>
      <c r="G197" s="39">
        <v>250</v>
      </c>
      <c r="H197" s="38">
        <v>0</v>
      </c>
      <c r="I197" s="38">
        <f>ROUND(G197*H197,6)</f>
        <v>0</v>
      </c>
      <c r="L197" s="40">
        <v>0</v>
      </c>
      <c r="M197" s="34">
        <f>ROUND(ROUND(L197,2)*ROUND(G197,3),2)</f>
        <v>0</v>
      </c>
      <c r="N197" s="38" t="s">
        <v>55</v>
      </c>
      <c r="O197">
        <f>(M197*21)/100</f>
        <v>0</v>
      </c>
      <c r="P197" t="s">
        <v>27</v>
      </c>
    </row>
    <row r="198" spans="1:16" ht="12.5" x14ac:dyDescent="0.25">
      <c r="A198" s="37" t="s">
        <v>56</v>
      </c>
      <c r="E198" s="41" t="s">
        <v>52</v>
      </c>
    </row>
    <row r="199" spans="1:16" ht="13" x14ac:dyDescent="0.25">
      <c r="A199" s="37" t="s">
        <v>57</v>
      </c>
      <c r="E199" s="42" t="s">
        <v>220</v>
      </c>
    </row>
    <row r="200" spans="1:16" ht="12.5" x14ac:dyDescent="0.25">
      <c r="A200" t="s">
        <v>59</v>
      </c>
      <c r="E200" s="41" t="s">
        <v>52</v>
      </c>
    </row>
    <row r="201" spans="1:16" ht="12.5" x14ac:dyDescent="0.25">
      <c r="A201" t="s">
        <v>49</v>
      </c>
      <c r="B201" s="36" t="s">
        <v>224</v>
      </c>
      <c r="C201" s="36" t="s">
        <v>225</v>
      </c>
      <c r="D201" s="37" t="s">
        <v>52</v>
      </c>
      <c r="E201" s="13" t="s">
        <v>226</v>
      </c>
      <c r="F201" s="38" t="s">
        <v>63</v>
      </c>
      <c r="G201" s="39">
        <v>10</v>
      </c>
      <c r="H201" s="38">
        <v>0</v>
      </c>
      <c r="I201" s="38">
        <f>ROUND(G201*H201,6)</f>
        <v>0</v>
      </c>
      <c r="L201" s="40">
        <v>0</v>
      </c>
      <c r="M201" s="34">
        <f>ROUND(ROUND(L201,2)*ROUND(G201,3),2)</f>
        <v>0</v>
      </c>
      <c r="N201" s="38" t="s">
        <v>55</v>
      </c>
      <c r="O201">
        <f>(M201*21)/100</f>
        <v>0</v>
      </c>
      <c r="P201" t="s">
        <v>27</v>
      </c>
    </row>
    <row r="202" spans="1:16" ht="12.5" x14ac:dyDescent="0.25">
      <c r="A202" s="37" t="s">
        <v>56</v>
      </c>
      <c r="E202" s="41" t="s">
        <v>52</v>
      </c>
    </row>
    <row r="203" spans="1:16" ht="13" x14ac:dyDescent="0.25">
      <c r="A203" s="37" t="s">
        <v>57</v>
      </c>
      <c r="E203" s="42" t="s">
        <v>227</v>
      </c>
    </row>
    <row r="204" spans="1:16" ht="12.5" x14ac:dyDescent="0.25">
      <c r="A204" t="s">
        <v>59</v>
      </c>
      <c r="E204" s="41" t="s">
        <v>52</v>
      </c>
    </row>
    <row r="205" spans="1:16" ht="12.5" x14ac:dyDescent="0.25">
      <c r="A205" t="s">
        <v>49</v>
      </c>
      <c r="B205" s="36" t="s">
        <v>228</v>
      </c>
      <c r="C205" s="36" t="s">
        <v>229</v>
      </c>
      <c r="D205" s="37" t="s">
        <v>52</v>
      </c>
      <c r="E205" s="13" t="s">
        <v>230</v>
      </c>
      <c r="F205" s="38" t="s">
        <v>231</v>
      </c>
      <c r="G205" s="39">
        <v>0.1</v>
      </c>
      <c r="H205" s="38">
        <v>0</v>
      </c>
      <c r="I205" s="38">
        <f>ROUND(G205*H205,6)</f>
        <v>0</v>
      </c>
      <c r="L205" s="40">
        <v>0</v>
      </c>
      <c r="M205" s="34">
        <f>ROUND(ROUND(L205,2)*ROUND(G205,3),2)</f>
        <v>0</v>
      </c>
      <c r="N205" s="38" t="s">
        <v>55</v>
      </c>
      <c r="O205">
        <f>(M205*21)/100</f>
        <v>0</v>
      </c>
      <c r="P205" t="s">
        <v>27</v>
      </c>
    </row>
    <row r="206" spans="1:16" ht="12.5" x14ac:dyDescent="0.25">
      <c r="A206" s="37" t="s">
        <v>56</v>
      </c>
      <c r="E206" s="41" t="s">
        <v>52</v>
      </c>
    </row>
    <row r="207" spans="1:16" ht="13" x14ac:dyDescent="0.25">
      <c r="A207" s="37" t="s">
        <v>57</v>
      </c>
      <c r="E207" s="42" t="s">
        <v>232</v>
      </c>
    </row>
    <row r="208" spans="1:16" ht="12.5" x14ac:dyDescent="0.25">
      <c r="A208" t="s">
        <v>59</v>
      </c>
      <c r="E208" s="41" t="s">
        <v>52</v>
      </c>
    </row>
    <row r="209" spans="1:16" ht="12.5" x14ac:dyDescent="0.25">
      <c r="A209" t="s">
        <v>49</v>
      </c>
      <c r="B209" s="36" t="s">
        <v>233</v>
      </c>
      <c r="C209" s="36" t="s">
        <v>234</v>
      </c>
      <c r="D209" s="37" t="s">
        <v>52</v>
      </c>
      <c r="E209" s="13" t="s">
        <v>235</v>
      </c>
      <c r="F209" s="38" t="s">
        <v>231</v>
      </c>
      <c r="G209" s="39">
        <v>0.3</v>
      </c>
      <c r="H209" s="38">
        <v>0</v>
      </c>
      <c r="I209" s="38">
        <f>ROUND(G209*H209,6)</f>
        <v>0</v>
      </c>
      <c r="L209" s="40">
        <v>0</v>
      </c>
      <c r="M209" s="34">
        <f>ROUND(ROUND(L209,2)*ROUND(G209,3),2)</f>
        <v>0</v>
      </c>
      <c r="N209" s="38" t="s">
        <v>55</v>
      </c>
      <c r="O209">
        <f>(M209*21)/100</f>
        <v>0</v>
      </c>
      <c r="P209" t="s">
        <v>27</v>
      </c>
    </row>
    <row r="210" spans="1:16" ht="12.5" x14ac:dyDescent="0.25">
      <c r="A210" s="37" t="s">
        <v>56</v>
      </c>
      <c r="E210" s="41" t="s">
        <v>52</v>
      </c>
    </row>
    <row r="211" spans="1:16" ht="13" x14ac:dyDescent="0.25">
      <c r="A211" s="37" t="s">
        <v>57</v>
      </c>
      <c r="E211" s="42" t="s">
        <v>236</v>
      </c>
    </row>
    <row r="212" spans="1:16" ht="12.5" x14ac:dyDescent="0.25">
      <c r="A212" t="s">
        <v>59</v>
      </c>
      <c r="E212" s="41" t="s">
        <v>52</v>
      </c>
    </row>
    <row r="213" spans="1:16" ht="12.5" x14ac:dyDescent="0.25">
      <c r="A213" t="s">
        <v>49</v>
      </c>
      <c r="B213" s="36" t="s">
        <v>237</v>
      </c>
      <c r="C213" s="36" t="s">
        <v>238</v>
      </c>
      <c r="D213" s="37" t="s">
        <v>52</v>
      </c>
      <c r="E213" s="13" t="s">
        <v>239</v>
      </c>
      <c r="F213" s="38" t="s">
        <v>63</v>
      </c>
      <c r="G213" s="39">
        <v>3</v>
      </c>
      <c r="H213" s="38">
        <v>0</v>
      </c>
      <c r="I213" s="38">
        <f>ROUND(G213*H213,6)</f>
        <v>0</v>
      </c>
      <c r="L213" s="40">
        <v>0</v>
      </c>
      <c r="M213" s="34">
        <f>ROUND(ROUND(L213,2)*ROUND(G213,3),2)</f>
        <v>0</v>
      </c>
      <c r="N213" s="38" t="s">
        <v>55</v>
      </c>
      <c r="O213">
        <f>(M213*21)/100</f>
        <v>0</v>
      </c>
      <c r="P213" t="s">
        <v>27</v>
      </c>
    </row>
    <row r="214" spans="1:16" ht="12.5" x14ac:dyDescent="0.25">
      <c r="A214" s="37" t="s">
        <v>56</v>
      </c>
      <c r="E214" s="41" t="s">
        <v>52</v>
      </c>
    </row>
    <row r="215" spans="1:16" ht="13" x14ac:dyDescent="0.25">
      <c r="A215" s="37" t="s">
        <v>57</v>
      </c>
      <c r="E215" s="42" t="s">
        <v>52</v>
      </c>
    </row>
    <row r="216" spans="1:16" ht="12.5" x14ac:dyDescent="0.25">
      <c r="A216" t="s">
        <v>59</v>
      </c>
      <c r="E216" s="41" t="s">
        <v>52</v>
      </c>
    </row>
    <row r="217" spans="1:16" ht="25" x14ac:dyDescent="0.25">
      <c r="A217" t="s">
        <v>49</v>
      </c>
      <c r="B217" s="36" t="s">
        <v>240</v>
      </c>
      <c r="C217" s="36" t="s">
        <v>241</v>
      </c>
      <c r="D217" s="37" t="s">
        <v>52</v>
      </c>
      <c r="E217" s="13" t="s">
        <v>242</v>
      </c>
      <c r="F217" s="38" t="s">
        <v>211</v>
      </c>
      <c r="G217" s="39">
        <v>130</v>
      </c>
      <c r="H217" s="38">
        <v>0</v>
      </c>
      <c r="I217" s="38">
        <f>ROUND(G217*H217,6)</f>
        <v>0</v>
      </c>
      <c r="L217" s="40">
        <v>0</v>
      </c>
      <c r="M217" s="34">
        <f>ROUND(ROUND(L217,2)*ROUND(G217,3),2)</f>
        <v>0</v>
      </c>
      <c r="N217" s="38" t="s">
        <v>55</v>
      </c>
      <c r="O217">
        <f>(M217*21)/100</f>
        <v>0</v>
      </c>
      <c r="P217" t="s">
        <v>27</v>
      </c>
    </row>
    <row r="218" spans="1:16" ht="12.5" x14ac:dyDescent="0.25">
      <c r="A218" s="37" t="s">
        <v>56</v>
      </c>
      <c r="E218" s="41" t="s">
        <v>52</v>
      </c>
    </row>
    <row r="219" spans="1:16" ht="13" x14ac:dyDescent="0.25">
      <c r="A219" s="37" t="s">
        <v>57</v>
      </c>
      <c r="E219" s="42" t="s">
        <v>212</v>
      </c>
    </row>
    <row r="220" spans="1:16" ht="12.5" x14ac:dyDescent="0.25">
      <c r="A220" t="s">
        <v>59</v>
      </c>
      <c r="E220" s="41" t="s">
        <v>52</v>
      </c>
    </row>
    <row r="221" spans="1:16" ht="12.5" x14ac:dyDescent="0.25">
      <c r="A221" t="s">
        <v>49</v>
      </c>
      <c r="B221" s="36" t="s">
        <v>243</v>
      </c>
      <c r="C221" s="36" t="s">
        <v>244</v>
      </c>
      <c r="D221" s="37" t="s">
        <v>52</v>
      </c>
      <c r="E221" s="13" t="s">
        <v>245</v>
      </c>
      <c r="F221" s="38" t="s">
        <v>63</v>
      </c>
      <c r="G221" s="39">
        <v>2</v>
      </c>
      <c r="H221" s="38">
        <v>0</v>
      </c>
      <c r="I221" s="38">
        <f>ROUND(G221*H221,6)</f>
        <v>0</v>
      </c>
      <c r="L221" s="40">
        <v>0</v>
      </c>
      <c r="M221" s="34">
        <f>ROUND(ROUND(L221,2)*ROUND(G221,3),2)</f>
        <v>0</v>
      </c>
      <c r="N221" s="38" t="s">
        <v>55</v>
      </c>
      <c r="O221">
        <f>(M221*21)/100</f>
        <v>0</v>
      </c>
      <c r="P221" t="s">
        <v>27</v>
      </c>
    </row>
    <row r="222" spans="1:16" ht="12.5" x14ac:dyDescent="0.25">
      <c r="A222" s="37" t="s">
        <v>56</v>
      </c>
      <c r="E222" s="41" t="s">
        <v>52</v>
      </c>
    </row>
    <row r="223" spans="1:16" ht="13" x14ac:dyDescent="0.25">
      <c r="A223" s="37" t="s">
        <v>57</v>
      </c>
      <c r="E223" s="42" t="s">
        <v>58</v>
      </c>
    </row>
    <row r="224" spans="1:16" ht="12.5" x14ac:dyDescent="0.25">
      <c r="A224" t="s">
        <v>59</v>
      </c>
      <c r="E224" s="41" t="s">
        <v>52</v>
      </c>
    </row>
    <row r="225" spans="1:16" ht="12.5" x14ac:dyDescent="0.25">
      <c r="A225" t="s">
        <v>49</v>
      </c>
      <c r="B225" s="36" t="s">
        <v>246</v>
      </c>
      <c r="C225" s="36" t="s">
        <v>247</v>
      </c>
      <c r="D225" s="37" t="s">
        <v>52</v>
      </c>
      <c r="E225" s="13" t="s">
        <v>248</v>
      </c>
      <c r="F225" s="38" t="s">
        <v>211</v>
      </c>
      <c r="G225" s="39">
        <v>20</v>
      </c>
      <c r="H225" s="38">
        <v>0</v>
      </c>
      <c r="I225" s="38">
        <f>ROUND(G225*H225,6)</f>
        <v>0</v>
      </c>
      <c r="L225" s="40">
        <v>0</v>
      </c>
      <c r="M225" s="34">
        <f>ROUND(ROUND(L225,2)*ROUND(G225,3),2)</f>
        <v>0</v>
      </c>
      <c r="N225" s="38" t="s">
        <v>55</v>
      </c>
      <c r="O225">
        <f>(M225*21)/100</f>
        <v>0</v>
      </c>
      <c r="P225" t="s">
        <v>27</v>
      </c>
    </row>
    <row r="226" spans="1:16" ht="12.5" x14ac:dyDescent="0.25">
      <c r="A226" s="37" t="s">
        <v>56</v>
      </c>
      <c r="E226" s="41" t="s">
        <v>52</v>
      </c>
    </row>
    <row r="227" spans="1:16" ht="13" x14ac:dyDescent="0.25">
      <c r="A227" s="37" t="s">
        <v>57</v>
      </c>
      <c r="E227" s="42" t="s">
        <v>216</v>
      </c>
    </row>
    <row r="228" spans="1:16" ht="12.5" x14ac:dyDescent="0.25">
      <c r="A228" t="s">
        <v>59</v>
      </c>
      <c r="E228" s="41" t="s">
        <v>52</v>
      </c>
    </row>
    <row r="229" spans="1:16" ht="12.5" x14ac:dyDescent="0.25">
      <c r="A229" t="s">
        <v>49</v>
      </c>
      <c r="B229" s="36" t="s">
        <v>249</v>
      </c>
      <c r="C229" s="36" t="s">
        <v>250</v>
      </c>
      <c r="D229" s="37" t="s">
        <v>52</v>
      </c>
      <c r="E229" s="13" t="s">
        <v>219</v>
      </c>
      <c r="F229" s="38" t="s">
        <v>63</v>
      </c>
      <c r="G229" s="39">
        <v>250</v>
      </c>
      <c r="H229" s="38">
        <v>0</v>
      </c>
      <c r="I229" s="38">
        <f>ROUND(G229*H229,6)</f>
        <v>0</v>
      </c>
      <c r="L229" s="40">
        <v>0</v>
      </c>
      <c r="M229" s="34">
        <f>ROUND(ROUND(L229,2)*ROUND(G229,3),2)</f>
        <v>0</v>
      </c>
      <c r="N229" s="38" t="s">
        <v>55</v>
      </c>
      <c r="O229">
        <f>(M229*21)/100</f>
        <v>0</v>
      </c>
      <c r="P229" t="s">
        <v>27</v>
      </c>
    </row>
    <row r="230" spans="1:16" ht="12.5" x14ac:dyDescent="0.25">
      <c r="A230" s="37" t="s">
        <v>56</v>
      </c>
      <c r="E230" s="41" t="s">
        <v>52</v>
      </c>
    </row>
    <row r="231" spans="1:16" ht="13" x14ac:dyDescent="0.25">
      <c r="A231" s="37" t="s">
        <v>57</v>
      </c>
      <c r="E231" s="42" t="s">
        <v>220</v>
      </c>
    </row>
    <row r="232" spans="1:16" ht="12.5" x14ac:dyDescent="0.25">
      <c r="A232" t="s">
        <v>59</v>
      </c>
      <c r="E232" s="41" t="s">
        <v>52</v>
      </c>
    </row>
    <row r="233" spans="1:16" ht="12.5" x14ac:dyDescent="0.25">
      <c r="A233" t="s">
        <v>49</v>
      </c>
      <c r="B233" s="36" t="s">
        <v>251</v>
      </c>
      <c r="C233" s="36" t="s">
        <v>252</v>
      </c>
      <c r="D233" s="37" t="s">
        <v>52</v>
      </c>
      <c r="E233" s="13" t="s">
        <v>253</v>
      </c>
      <c r="F233" s="38" t="s">
        <v>63</v>
      </c>
      <c r="G233" s="39">
        <v>250</v>
      </c>
      <c r="H233" s="38">
        <v>0</v>
      </c>
      <c r="I233" s="38">
        <f>ROUND(G233*H233,6)</f>
        <v>0</v>
      </c>
      <c r="L233" s="40">
        <v>0</v>
      </c>
      <c r="M233" s="34">
        <f>ROUND(ROUND(L233,2)*ROUND(G233,3),2)</f>
        <v>0</v>
      </c>
      <c r="N233" s="38" t="s">
        <v>55</v>
      </c>
      <c r="O233">
        <f>(M233*21)/100</f>
        <v>0</v>
      </c>
      <c r="P233" t="s">
        <v>27</v>
      </c>
    </row>
    <row r="234" spans="1:16" ht="12.5" x14ac:dyDescent="0.25">
      <c r="A234" s="37" t="s">
        <v>56</v>
      </c>
      <c r="E234" s="41" t="s">
        <v>52</v>
      </c>
    </row>
    <row r="235" spans="1:16" ht="13" x14ac:dyDescent="0.25">
      <c r="A235" s="37" t="s">
        <v>57</v>
      </c>
      <c r="E235" s="42" t="s">
        <v>220</v>
      </c>
    </row>
    <row r="236" spans="1:16" ht="12.5" x14ac:dyDescent="0.25">
      <c r="A236" t="s">
        <v>59</v>
      </c>
      <c r="E236" s="41" t="s">
        <v>52</v>
      </c>
    </row>
    <row r="237" spans="1:16" ht="12.5" x14ac:dyDescent="0.25">
      <c r="A237" t="s">
        <v>49</v>
      </c>
      <c r="B237" s="36" t="s">
        <v>254</v>
      </c>
      <c r="C237" s="36" t="s">
        <v>255</v>
      </c>
      <c r="D237" s="37" t="s">
        <v>52</v>
      </c>
      <c r="E237" s="13" t="s">
        <v>256</v>
      </c>
      <c r="F237" s="38" t="s">
        <v>63</v>
      </c>
      <c r="G237" s="39">
        <v>3</v>
      </c>
      <c r="H237" s="38">
        <v>0</v>
      </c>
      <c r="I237" s="38">
        <f>ROUND(G237*H237,6)</f>
        <v>0</v>
      </c>
      <c r="L237" s="40">
        <v>0</v>
      </c>
      <c r="M237" s="34">
        <f>ROUND(ROUND(L237,2)*ROUND(G237,3),2)</f>
        <v>0</v>
      </c>
      <c r="N237" s="38" t="s">
        <v>55</v>
      </c>
      <c r="O237">
        <f>(M237*21)/100</f>
        <v>0</v>
      </c>
      <c r="P237" t="s">
        <v>27</v>
      </c>
    </row>
    <row r="238" spans="1:16" ht="12.5" x14ac:dyDescent="0.25">
      <c r="A238" s="37" t="s">
        <v>56</v>
      </c>
      <c r="E238" s="41" t="s">
        <v>52</v>
      </c>
    </row>
    <row r="239" spans="1:16" ht="13" x14ac:dyDescent="0.25">
      <c r="A239" s="37" t="s">
        <v>57</v>
      </c>
      <c r="E239" s="42" t="s">
        <v>136</v>
      </c>
    </row>
    <row r="240" spans="1:16" ht="12.5" x14ac:dyDescent="0.25">
      <c r="A240" t="s">
        <v>59</v>
      </c>
      <c r="E240" s="41" t="s">
        <v>52</v>
      </c>
    </row>
    <row r="241" spans="1:16" ht="12.5" x14ac:dyDescent="0.25">
      <c r="A241" t="s">
        <v>49</v>
      </c>
      <c r="B241" s="36" t="s">
        <v>257</v>
      </c>
      <c r="C241" s="36" t="s">
        <v>258</v>
      </c>
      <c r="D241" s="37" t="s">
        <v>52</v>
      </c>
      <c r="E241" s="13" t="s">
        <v>259</v>
      </c>
      <c r="F241" s="38" t="s">
        <v>63</v>
      </c>
      <c r="G241" s="39">
        <v>3</v>
      </c>
      <c r="H241" s="38">
        <v>0</v>
      </c>
      <c r="I241" s="38">
        <f>ROUND(G241*H241,6)</f>
        <v>0</v>
      </c>
      <c r="L241" s="40">
        <v>0</v>
      </c>
      <c r="M241" s="34">
        <f>ROUND(ROUND(L241,2)*ROUND(G241,3),2)</f>
        <v>0</v>
      </c>
      <c r="N241" s="38" t="s">
        <v>55</v>
      </c>
      <c r="O241">
        <f>(M241*21)/100</f>
        <v>0</v>
      </c>
      <c r="P241" t="s">
        <v>27</v>
      </c>
    </row>
    <row r="242" spans="1:16" ht="12.5" x14ac:dyDescent="0.25">
      <c r="A242" s="37" t="s">
        <v>56</v>
      </c>
      <c r="E242" s="41" t="s">
        <v>52</v>
      </c>
    </row>
    <row r="243" spans="1:16" ht="13" x14ac:dyDescent="0.25">
      <c r="A243" s="37" t="s">
        <v>57</v>
      </c>
      <c r="E243" s="42" t="s">
        <v>136</v>
      </c>
    </row>
    <row r="244" spans="1:16" ht="12.5" x14ac:dyDescent="0.25">
      <c r="A244" t="s">
        <v>59</v>
      </c>
      <c r="E244" s="41" t="s">
        <v>52</v>
      </c>
    </row>
    <row r="245" spans="1:16" ht="26" x14ac:dyDescent="0.3">
      <c r="A245" t="s">
        <v>46</v>
      </c>
      <c r="C245" s="33" t="s">
        <v>260</v>
      </c>
      <c r="E245" s="35" t="s">
        <v>201</v>
      </c>
      <c r="J245" s="34">
        <f>0</f>
        <v>0</v>
      </c>
      <c r="K245" s="34">
        <f>0</f>
        <v>0</v>
      </c>
      <c r="L245" s="34">
        <f>0+L246+L250+L254+L258+L262+L266+L270+L274+L278+L282+L286+L290+L294+L298+L302+L306+L310+L314+L318+L322+L326+L330+L334+L338+L342+L346+L350+L354+L358+L362+L366+L370+L374+L378+L382+L386</f>
        <v>0</v>
      </c>
      <c r="M245" s="34">
        <f>0+M246+M250+M254+M258+M262+M266+M270+M274+M278+M282+M286+M290+M294+M298+M302+M306+M310+M314+M318+M322+M326+M330+M334+M338+M342+M346+M350+M354+M358+M362+M366+M370+M374+M378+M382+M386</f>
        <v>0</v>
      </c>
    </row>
    <row r="246" spans="1:16" ht="12.5" x14ac:dyDescent="0.25">
      <c r="A246" t="s">
        <v>49</v>
      </c>
      <c r="B246" s="36" t="s">
        <v>261</v>
      </c>
      <c r="C246" s="36" t="s">
        <v>262</v>
      </c>
      <c r="D246" s="37" t="s">
        <v>52</v>
      </c>
      <c r="E246" s="13" t="s">
        <v>263</v>
      </c>
      <c r="F246" s="38" t="s">
        <v>211</v>
      </c>
      <c r="G246" s="39">
        <v>250</v>
      </c>
      <c r="H246" s="38">
        <v>0</v>
      </c>
      <c r="I246" s="38">
        <f>ROUND(G246*H246,6)</f>
        <v>0</v>
      </c>
      <c r="L246" s="40">
        <v>0</v>
      </c>
      <c r="M246" s="34">
        <f>ROUND(ROUND(L246,2)*ROUND(G246,3),2)</f>
        <v>0</v>
      </c>
      <c r="N246" s="38" t="s">
        <v>55</v>
      </c>
      <c r="O246">
        <f>(M246*21)/100</f>
        <v>0</v>
      </c>
      <c r="P246" t="s">
        <v>27</v>
      </c>
    </row>
    <row r="247" spans="1:16" ht="12.5" x14ac:dyDescent="0.25">
      <c r="A247" s="37" t="s">
        <v>56</v>
      </c>
      <c r="E247" s="41" t="s">
        <v>52</v>
      </c>
    </row>
    <row r="248" spans="1:16" ht="13" x14ac:dyDescent="0.25">
      <c r="A248" s="37" t="s">
        <v>57</v>
      </c>
      <c r="E248" s="42" t="s">
        <v>220</v>
      </c>
    </row>
    <row r="249" spans="1:16" ht="12.5" x14ac:dyDescent="0.25">
      <c r="A249" t="s">
        <v>59</v>
      </c>
      <c r="E249" s="41" t="s">
        <v>52</v>
      </c>
    </row>
    <row r="250" spans="1:16" ht="12.5" x14ac:dyDescent="0.25">
      <c r="A250" t="s">
        <v>49</v>
      </c>
      <c r="B250" s="36" t="s">
        <v>264</v>
      </c>
      <c r="C250" s="36" t="s">
        <v>265</v>
      </c>
      <c r="D250" s="37" t="s">
        <v>52</v>
      </c>
      <c r="E250" s="13" t="s">
        <v>266</v>
      </c>
      <c r="F250" s="38" t="s">
        <v>211</v>
      </c>
      <c r="G250" s="39">
        <v>200</v>
      </c>
      <c r="H250" s="38">
        <v>0</v>
      </c>
      <c r="I250" s="38">
        <f>ROUND(G250*H250,6)</f>
        <v>0</v>
      </c>
      <c r="L250" s="40">
        <v>0</v>
      </c>
      <c r="M250" s="34">
        <f>ROUND(ROUND(L250,2)*ROUND(G250,3),2)</f>
        <v>0</v>
      </c>
      <c r="N250" s="38" t="s">
        <v>55</v>
      </c>
      <c r="O250">
        <f>(M250*21)/100</f>
        <v>0</v>
      </c>
      <c r="P250" t="s">
        <v>27</v>
      </c>
    </row>
    <row r="251" spans="1:16" ht="12.5" x14ac:dyDescent="0.25">
      <c r="A251" s="37" t="s">
        <v>56</v>
      </c>
      <c r="E251" s="41" t="s">
        <v>52</v>
      </c>
    </row>
    <row r="252" spans="1:16" ht="13" x14ac:dyDescent="0.25">
      <c r="A252" s="37" t="s">
        <v>57</v>
      </c>
      <c r="E252" s="42" t="s">
        <v>267</v>
      </c>
    </row>
    <row r="253" spans="1:16" ht="12.5" x14ac:dyDescent="0.25">
      <c r="A253" t="s">
        <v>59</v>
      </c>
      <c r="E253" s="41" t="s">
        <v>52</v>
      </c>
    </row>
    <row r="254" spans="1:16" ht="12.5" x14ac:dyDescent="0.25">
      <c r="A254" t="s">
        <v>49</v>
      </c>
      <c r="B254" s="36" t="s">
        <v>268</v>
      </c>
      <c r="C254" s="36" t="s">
        <v>269</v>
      </c>
      <c r="D254" s="37" t="s">
        <v>52</v>
      </c>
      <c r="E254" s="13" t="s">
        <v>270</v>
      </c>
      <c r="F254" s="38" t="s">
        <v>211</v>
      </c>
      <c r="G254" s="39">
        <v>350</v>
      </c>
      <c r="H254" s="38">
        <v>0</v>
      </c>
      <c r="I254" s="38">
        <f>ROUND(G254*H254,6)</f>
        <v>0</v>
      </c>
      <c r="L254" s="40">
        <v>0</v>
      </c>
      <c r="M254" s="34">
        <f>ROUND(ROUND(L254,2)*ROUND(G254,3),2)</f>
        <v>0</v>
      </c>
      <c r="N254" s="38" t="s">
        <v>55</v>
      </c>
      <c r="O254">
        <f>(M254*21)/100</f>
        <v>0</v>
      </c>
      <c r="P254" t="s">
        <v>27</v>
      </c>
    </row>
    <row r="255" spans="1:16" ht="12.5" x14ac:dyDescent="0.25">
      <c r="A255" s="37" t="s">
        <v>56</v>
      </c>
      <c r="E255" s="41" t="s">
        <v>52</v>
      </c>
    </row>
    <row r="256" spans="1:16" ht="13" x14ac:dyDescent="0.25">
      <c r="A256" s="37" t="s">
        <v>57</v>
      </c>
      <c r="E256" s="42" t="s">
        <v>271</v>
      </c>
    </row>
    <row r="257" spans="1:16" ht="12.5" x14ac:dyDescent="0.25">
      <c r="A257" t="s">
        <v>59</v>
      </c>
      <c r="E257" s="41" t="s">
        <v>52</v>
      </c>
    </row>
    <row r="258" spans="1:16" ht="12.5" x14ac:dyDescent="0.25">
      <c r="A258" t="s">
        <v>49</v>
      </c>
      <c r="B258" s="36" t="s">
        <v>272</v>
      </c>
      <c r="C258" s="36" t="s">
        <v>273</v>
      </c>
      <c r="D258" s="37" t="s">
        <v>52</v>
      </c>
      <c r="E258" s="13" t="s">
        <v>274</v>
      </c>
      <c r="F258" s="38" t="s">
        <v>211</v>
      </c>
      <c r="G258" s="39">
        <v>400</v>
      </c>
      <c r="H258" s="38">
        <v>0</v>
      </c>
      <c r="I258" s="38">
        <f>ROUND(G258*H258,6)</f>
        <v>0</v>
      </c>
      <c r="L258" s="40">
        <v>0</v>
      </c>
      <c r="M258" s="34">
        <f>ROUND(ROUND(L258,2)*ROUND(G258,3),2)</f>
        <v>0</v>
      </c>
      <c r="N258" s="38" t="s">
        <v>55</v>
      </c>
      <c r="O258">
        <f>(M258*21)/100</f>
        <v>0</v>
      </c>
      <c r="P258" t="s">
        <v>27</v>
      </c>
    </row>
    <row r="259" spans="1:16" ht="12.5" x14ac:dyDescent="0.25">
      <c r="A259" s="37" t="s">
        <v>56</v>
      </c>
      <c r="E259" s="41" t="s">
        <v>52</v>
      </c>
    </row>
    <row r="260" spans="1:16" ht="13" x14ac:dyDescent="0.25">
      <c r="A260" s="37" t="s">
        <v>57</v>
      </c>
      <c r="E260" s="42" t="s">
        <v>275</v>
      </c>
    </row>
    <row r="261" spans="1:16" ht="12.5" x14ac:dyDescent="0.25">
      <c r="A261" t="s">
        <v>59</v>
      </c>
      <c r="E261" s="41" t="s">
        <v>52</v>
      </c>
    </row>
    <row r="262" spans="1:16" ht="12.5" x14ac:dyDescent="0.25">
      <c r="A262" t="s">
        <v>49</v>
      </c>
      <c r="B262" s="36" t="s">
        <v>276</v>
      </c>
      <c r="C262" s="36" t="s">
        <v>277</v>
      </c>
      <c r="D262" s="37" t="s">
        <v>52</v>
      </c>
      <c r="E262" s="13" t="s">
        <v>278</v>
      </c>
      <c r="F262" s="38" t="s">
        <v>211</v>
      </c>
      <c r="G262" s="39">
        <v>40</v>
      </c>
      <c r="H262" s="38">
        <v>0</v>
      </c>
      <c r="I262" s="38">
        <f>ROUND(G262*H262,6)</f>
        <v>0</v>
      </c>
      <c r="L262" s="40">
        <v>0</v>
      </c>
      <c r="M262" s="34">
        <f>ROUND(ROUND(L262,2)*ROUND(G262,3),2)</f>
        <v>0</v>
      </c>
      <c r="N262" s="38" t="s">
        <v>55</v>
      </c>
      <c r="O262">
        <f>(M262*21)/100</f>
        <v>0</v>
      </c>
      <c r="P262" t="s">
        <v>27</v>
      </c>
    </row>
    <row r="263" spans="1:16" ht="12.5" x14ac:dyDescent="0.25">
      <c r="A263" s="37" t="s">
        <v>56</v>
      </c>
      <c r="E263" s="41" t="s">
        <v>52</v>
      </c>
    </row>
    <row r="264" spans="1:16" ht="13" x14ac:dyDescent="0.25">
      <c r="A264" s="37" t="s">
        <v>57</v>
      </c>
      <c r="E264" s="42" t="s">
        <v>279</v>
      </c>
    </row>
    <row r="265" spans="1:16" ht="12.5" x14ac:dyDescent="0.25">
      <c r="A265" t="s">
        <v>59</v>
      </c>
      <c r="E265" s="41" t="s">
        <v>52</v>
      </c>
    </row>
    <row r="266" spans="1:16" ht="12.5" x14ac:dyDescent="0.25">
      <c r="A266" t="s">
        <v>49</v>
      </c>
      <c r="B266" s="36" t="s">
        <v>280</v>
      </c>
      <c r="C266" s="36" t="s">
        <v>281</v>
      </c>
      <c r="D266" s="37" t="s">
        <v>52</v>
      </c>
      <c r="E266" s="13" t="s">
        <v>282</v>
      </c>
      <c r="F266" s="38" t="s">
        <v>63</v>
      </c>
      <c r="G266" s="39">
        <v>4</v>
      </c>
      <c r="H266" s="38">
        <v>0</v>
      </c>
      <c r="I266" s="38">
        <f>ROUND(G266*H266,6)</f>
        <v>0</v>
      </c>
      <c r="L266" s="40">
        <v>0</v>
      </c>
      <c r="M266" s="34">
        <f>ROUND(ROUND(L266,2)*ROUND(G266,3),2)</f>
        <v>0</v>
      </c>
      <c r="N266" s="38" t="s">
        <v>55</v>
      </c>
      <c r="O266">
        <f>(M266*21)/100</f>
        <v>0</v>
      </c>
      <c r="P266" t="s">
        <v>27</v>
      </c>
    </row>
    <row r="267" spans="1:16" ht="12.5" x14ac:dyDescent="0.25">
      <c r="A267" s="37" t="s">
        <v>56</v>
      </c>
      <c r="E267" s="41" t="s">
        <v>52</v>
      </c>
    </row>
    <row r="268" spans="1:16" ht="13" x14ac:dyDescent="0.25">
      <c r="A268" s="37" t="s">
        <v>57</v>
      </c>
      <c r="E268" s="42" t="s">
        <v>109</v>
      </c>
    </row>
    <row r="269" spans="1:16" ht="12.5" x14ac:dyDescent="0.25">
      <c r="A269" t="s">
        <v>59</v>
      </c>
      <c r="E269" s="41" t="s">
        <v>52</v>
      </c>
    </row>
    <row r="270" spans="1:16" ht="12.5" x14ac:dyDescent="0.25">
      <c r="A270" t="s">
        <v>49</v>
      </c>
      <c r="B270" s="36" t="s">
        <v>283</v>
      </c>
      <c r="C270" s="36" t="s">
        <v>284</v>
      </c>
      <c r="D270" s="37" t="s">
        <v>52</v>
      </c>
      <c r="E270" s="13" t="s">
        <v>285</v>
      </c>
      <c r="F270" s="38" t="s">
        <v>63</v>
      </c>
      <c r="G270" s="39">
        <v>1</v>
      </c>
      <c r="H270" s="38">
        <v>0</v>
      </c>
      <c r="I270" s="38">
        <f>ROUND(G270*H270,6)</f>
        <v>0</v>
      </c>
      <c r="L270" s="40">
        <v>0</v>
      </c>
      <c r="M270" s="34">
        <f>ROUND(ROUND(L270,2)*ROUND(G270,3),2)</f>
        <v>0</v>
      </c>
      <c r="N270" s="38" t="s">
        <v>55</v>
      </c>
      <c r="O270">
        <f>(M270*21)/100</f>
        <v>0</v>
      </c>
      <c r="P270" t="s">
        <v>27</v>
      </c>
    </row>
    <row r="271" spans="1:16" ht="12.5" x14ac:dyDescent="0.25">
      <c r="A271" s="37" t="s">
        <v>56</v>
      </c>
      <c r="E271" s="41" t="s">
        <v>52</v>
      </c>
    </row>
    <row r="272" spans="1:16" ht="13" x14ac:dyDescent="0.25">
      <c r="A272" s="37" t="s">
        <v>57</v>
      </c>
      <c r="E272" s="42" t="s">
        <v>87</v>
      </c>
    </row>
    <row r="273" spans="1:16" ht="12.5" x14ac:dyDescent="0.25">
      <c r="A273" t="s">
        <v>59</v>
      </c>
      <c r="E273" s="41" t="s">
        <v>52</v>
      </c>
    </row>
    <row r="274" spans="1:16" ht="12.5" x14ac:dyDescent="0.25">
      <c r="A274" t="s">
        <v>49</v>
      </c>
      <c r="B274" s="36" t="s">
        <v>286</v>
      </c>
      <c r="C274" s="36" t="s">
        <v>287</v>
      </c>
      <c r="D274" s="37" t="s">
        <v>52</v>
      </c>
      <c r="E274" s="13" t="s">
        <v>288</v>
      </c>
      <c r="F274" s="38" t="s">
        <v>63</v>
      </c>
      <c r="G274" s="39">
        <v>2</v>
      </c>
      <c r="H274" s="38">
        <v>0</v>
      </c>
      <c r="I274" s="38">
        <f>ROUND(G274*H274,6)</f>
        <v>0</v>
      </c>
      <c r="L274" s="40">
        <v>0</v>
      </c>
      <c r="M274" s="34">
        <f>ROUND(ROUND(L274,2)*ROUND(G274,3),2)</f>
        <v>0</v>
      </c>
      <c r="N274" s="38" t="s">
        <v>55</v>
      </c>
      <c r="O274">
        <f>(M274*21)/100</f>
        <v>0</v>
      </c>
      <c r="P274" t="s">
        <v>27</v>
      </c>
    </row>
    <row r="275" spans="1:16" ht="12.5" x14ac:dyDescent="0.25">
      <c r="A275" s="37" t="s">
        <v>56</v>
      </c>
      <c r="E275" s="41" t="s">
        <v>52</v>
      </c>
    </row>
    <row r="276" spans="1:16" ht="13" x14ac:dyDescent="0.25">
      <c r="A276" s="37" t="s">
        <v>57</v>
      </c>
      <c r="E276" s="42" t="s">
        <v>58</v>
      </c>
    </row>
    <row r="277" spans="1:16" ht="12.5" x14ac:dyDescent="0.25">
      <c r="A277" t="s">
        <v>59</v>
      </c>
      <c r="E277" s="41" t="s">
        <v>52</v>
      </c>
    </row>
    <row r="278" spans="1:16" ht="12.5" x14ac:dyDescent="0.25">
      <c r="A278" t="s">
        <v>49</v>
      </c>
      <c r="B278" s="36" t="s">
        <v>289</v>
      </c>
      <c r="C278" s="36" t="s">
        <v>290</v>
      </c>
      <c r="D278" s="37" t="s">
        <v>52</v>
      </c>
      <c r="E278" s="13" t="s">
        <v>291</v>
      </c>
      <c r="F278" s="38" t="s">
        <v>211</v>
      </c>
      <c r="G278" s="39">
        <v>250</v>
      </c>
      <c r="H278" s="38">
        <v>0</v>
      </c>
      <c r="I278" s="38">
        <f>ROUND(G278*H278,6)</f>
        <v>0</v>
      </c>
      <c r="L278" s="40">
        <v>0</v>
      </c>
      <c r="M278" s="34">
        <f>ROUND(ROUND(L278,2)*ROUND(G278,3),2)</f>
        <v>0</v>
      </c>
      <c r="N278" s="38" t="s">
        <v>55</v>
      </c>
      <c r="O278">
        <f>(M278*21)/100</f>
        <v>0</v>
      </c>
      <c r="P278" t="s">
        <v>27</v>
      </c>
    </row>
    <row r="279" spans="1:16" ht="12.5" x14ac:dyDescent="0.25">
      <c r="A279" s="37" t="s">
        <v>56</v>
      </c>
      <c r="E279" s="41" t="s">
        <v>52</v>
      </c>
    </row>
    <row r="280" spans="1:16" ht="13" x14ac:dyDescent="0.25">
      <c r="A280" s="37" t="s">
        <v>57</v>
      </c>
      <c r="E280" s="42" t="s">
        <v>220</v>
      </c>
    </row>
    <row r="281" spans="1:16" ht="12.5" x14ac:dyDescent="0.25">
      <c r="A281" t="s">
        <v>59</v>
      </c>
      <c r="E281" s="41" t="s">
        <v>52</v>
      </c>
    </row>
    <row r="282" spans="1:16" ht="12.5" x14ac:dyDescent="0.25">
      <c r="A282" t="s">
        <v>49</v>
      </c>
      <c r="B282" s="36" t="s">
        <v>292</v>
      </c>
      <c r="C282" s="36" t="s">
        <v>293</v>
      </c>
      <c r="D282" s="37" t="s">
        <v>52</v>
      </c>
      <c r="E282" s="13" t="s">
        <v>294</v>
      </c>
      <c r="F282" s="38" t="s">
        <v>63</v>
      </c>
      <c r="G282" s="39">
        <v>2</v>
      </c>
      <c r="H282" s="38">
        <v>0</v>
      </c>
      <c r="I282" s="38">
        <f>ROUND(G282*H282,6)</f>
        <v>0</v>
      </c>
      <c r="L282" s="40">
        <v>0</v>
      </c>
      <c r="M282" s="34">
        <f>ROUND(ROUND(L282,2)*ROUND(G282,3),2)</f>
        <v>0</v>
      </c>
      <c r="N282" s="38" t="s">
        <v>55</v>
      </c>
      <c r="O282">
        <f>(M282*21)/100</f>
        <v>0</v>
      </c>
      <c r="P282" t="s">
        <v>27</v>
      </c>
    </row>
    <row r="283" spans="1:16" ht="12.5" x14ac:dyDescent="0.25">
      <c r="A283" s="37" t="s">
        <v>56</v>
      </c>
      <c r="E283" s="41" t="s">
        <v>52</v>
      </c>
    </row>
    <row r="284" spans="1:16" ht="13" x14ac:dyDescent="0.25">
      <c r="A284" s="37" t="s">
        <v>57</v>
      </c>
      <c r="E284" s="42" t="s">
        <v>58</v>
      </c>
    </row>
    <row r="285" spans="1:16" ht="12.5" x14ac:dyDescent="0.25">
      <c r="A285" t="s">
        <v>59</v>
      </c>
      <c r="E285" s="41" t="s">
        <v>52</v>
      </c>
    </row>
    <row r="286" spans="1:16" ht="12.5" x14ac:dyDescent="0.25">
      <c r="A286" t="s">
        <v>49</v>
      </c>
      <c r="B286" s="36" t="s">
        <v>295</v>
      </c>
      <c r="C286" s="36" t="s">
        <v>296</v>
      </c>
      <c r="D286" s="37" t="s">
        <v>52</v>
      </c>
      <c r="E286" s="13" t="s">
        <v>297</v>
      </c>
      <c r="F286" s="38" t="s">
        <v>63</v>
      </c>
      <c r="G286" s="39">
        <v>6</v>
      </c>
      <c r="H286" s="38">
        <v>0</v>
      </c>
      <c r="I286" s="38">
        <f>ROUND(G286*H286,6)</f>
        <v>0</v>
      </c>
      <c r="L286" s="40">
        <v>0</v>
      </c>
      <c r="M286" s="34">
        <f>ROUND(ROUND(L286,2)*ROUND(G286,3),2)</f>
        <v>0</v>
      </c>
      <c r="N286" s="38" t="s">
        <v>55</v>
      </c>
      <c r="O286">
        <f>(M286*21)/100</f>
        <v>0</v>
      </c>
      <c r="P286" t="s">
        <v>27</v>
      </c>
    </row>
    <row r="287" spans="1:16" ht="12.5" x14ac:dyDescent="0.25">
      <c r="A287" s="37" t="s">
        <v>56</v>
      </c>
      <c r="E287" s="41" t="s">
        <v>52</v>
      </c>
    </row>
    <row r="288" spans="1:16" ht="13" x14ac:dyDescent="0.25">
      <c r="A288" s="37" t="s">
        <v>57</v>
      </c>
      <c r="E288" s="42" t="s">
        <v>64</v>
      </c>
    </row>
    <row r="289" spans="1:16" ht="12.5" x14ac:dyDescent="0.25">
      <c r="A289" t="s">
        <v>59</v>
      </c>
      <c r="E289" s="41" t="s">
        <v>52</v>
      </c>
    </row>
    <row r="290" spans="1:16" ht="12.5" x14ac:dyDescent="0.25">
      <c r="A290" t="s">
        <v>49</v>
      </c>
      <c r="B290" s="36" t="s">
        <v>298</v>
      </c>
      <c r="C290" s="36" t="s">
        <v>299</v>
      </c>
      <c r="D290" s="37" t="s">
        <v>52</v>
      </c>
      <c r="E290" s="13" t="s">
        <v>300</v>
      </c>
      <c r="F290" s="38" t="s">
        <v>63</v>
      </c>
      <c r="G290" s="39">
        <v>6</v>
      </c>
      <c r="H290" s="38">
        <v>0</v>
      </c>
      <c r="I290" s="38">
        <f>ROUND(G290*H290,6)</f>
        <v>0</v>
      </c>
      <c r="L290" s="40">
        <v>0</v>
      </c>
      <c r="M290" s="34">
        <f>ROUND(ROUND(L290,2)*ROUND(G290,3),2)</f>
        <v>0</v>
      </c>
      <c r="N290" s="38" t="s">
        <v>55</v>
      </c>
      <c r="O290">
        <f>(M290*21)/100</f>
        <v>0</v>
      </c>
      <c r="P290" t="s">
        <v>27</v>
      </c>
    </row>
    <row r="291" spans="1:16" ht="12.5" x14ac:dyDescent="0.25">
      <c r="A291" s="37" t="s">
        <v>56</v>
      </c>
      <c r="E291" s="41" t="s">
        <v>52</v>
      </c>
    </row>
    <row r="292" spans="1:16" ht="13" x14ac:dyDescent="0.25">
      <c r="A292" s="37" t="s">
        <v>57</v>
      </c>
      <c r="E292" s="42" t="s">
        <v>64</v>
      </c>
    </row>
    <row r="293" spans="1:16" ht="12.5" x14ac:dyDescent="0.25">
      <c r="A293" t="s">
        <v>59</v>
      </c>
      <c r="E293" s="41" t="s">
        <v>52</v>
      </c>
    </row>
    <row r="294" spans="1:16" ht="12.5" x14ac:dyDescent="0.25">
      <c r="A294" t="s">
        <v>49</v>
      </c>
      <c r="B294" s="36" t="s">
        <v>301</v>
      </c>
      <c r="C294" s="36" t="s">
        <v>302</v>
      </c>
      <c r="D294" s="37" t="s">
        <v>52</v>
      </c>
      <c r="E294" s="13" t="s">
        <v>303</v>
      </c>
      <c r="F294" s="38" t="s">
        <v>211</v>
      </c>
      <c r="G294" s="39">
        <v>200</v>
      </c>
      <c r="H294" s="38">
        <v>0</v>
      </c>
      <c r="I294" s="38">
        <f>ROUND(G294*H294,6)</f>
        <v>0</v>
      </c>
      <c r="L294" s="40">
        <v>0</v>
      </c>
      <c r="M294" s="34">
        <f>ROUND(ROUND(L294,2)*ROUND(G294,3),2)</f>
        <v>0</v>
      </c>
      <c r="N294" s="38" t="s">
        <v>55</v>
      </c>
      <c r="O294">
        <f>(M294*21)/100</f>
        <v>0</v>
      </c>
      <c r="P294" t="s">
        <v>27</v>
      </c>
    </row>
    <row r="295" spans="1:16" ht="12.5" x14ac:dyDescent="0.25">
      <c r="A295" s="37" t="s">
        <v>56</v>
      </c>
      <c r="E295" s="41" t="s">
        <v>52</v>
      </c>
    </row>
    <row r="296" spans="1:16" ht="13" x14ac:dyDescent="0.25">
      <c r="A296" s="37" t="s">
        <v>57</v>
      </c>
      <c r="E296" s="42" t="s">
        <v>267</v>
      </c>
    </row>
    <row r="297" spans="1:16" ht="12.5" x14ac:dyDescent="0.25">
      <c r="A297" t="s">
        <v>59</v>
      </c>
      <c r="E297" s="41" t="s">
        <v>52</v>
      </c>
    </row>
    <row r="298" spans="1:16" ht="12.5" x14ac:dyDescent="0.25">
      <c r="A298" t="s">
        <v>49</v>
      </c>
      <c r="B298" s="36" t="s">
        <v>304</v>
      </c>
      <c r="C298" s="36" t="s">
        <v>305</v>
      </c>
      <c r="D298" s="37" t="s">
        <v>52</v>
      </c>
      <c r="E298" s="13" t="s">
        <v>306</v>
      </c>
      <c r="F298" s="38" t="s">
        <v>211</v>
      </c>
      <c r="G298" s="39">
        <v>350</v>
      </c>
      <c r="H298" s="38">
        <v>0</v>
      </c>
      <c r="I298" s="38">
        <f>ROUND(G298*H298,6)</f>
        <v>0</v>
      </c>
      <c r="L298" s="40">
        <v>0</v>
      </c>
      <c r="M298" s="34">
        <f>ROUND(ROUND(L298,2)*ROUND(G298,3),2)</f>
        <v>0</v>
      </c>
      <c r="N298" s="38" t="s">
        <v>55</v>
      </c>
      <c r="O298">
        <f>(M298*21)/100</f>
        <v>0</v>
      </c>
      <c r="P298" t="s">
        <v>27</v>
      </c>
    </row>
    <row r="299" spans="1:16" ht="12.5" x14ac:dyDescent="0.25">
      <c r="A299" s="37" t="s">
        <v>56</v>
      </c>
      <c r="E299" s="41" t="s">
        <v>52</v>
      </c>
    </row>
    <row r="300" spans="1:16" ht="13" x14ac:dyDescent="0.25">
      <c r="A300" s="37" t="s">
        <v>57</v>
      </c>
      <c r="E300" s="42" t="s">
        <v>307</v>
      </c>
    </row>
    <row r="301" spans="1:16" ht="12.5" x14ac:dyDescent="0.25">
      <c r="A301" t="s">
        <v>59</v>
      </c>
      <c r="E301" s="41" t="s">
        <v>52</v>
      </c>
    </row>
    <row r="302" spans="1:16" ht="12.5" x14ac:dyDescent="0.25">
      <c r="A302" t="s">
        <v>49</v>
      </c>
      <c r="B302" s="36" t="s">
        <v>308</v>
      </c>
      <c r="C302" s="36" t="s">
        <v>309</v>
      </c>
      <c r="D302" s="37" t="s">
        <v>52</v>
      </c>
      <c r="E302" s="13" t="s">
        <v>310</v>
      </c>
      <c r="F302" s="38" t="s">
        <v>63</v>
      </c>
      <c r="G302" s="39">
        <v>4</v>
      </c>
      <c r="H302" s="38">
        <v>0</v>
      </c>
      <c r="I302" s="38">
        <f>ROUND(G302*H302,6)</f>
        <v>0</v>
      </c>
      <c r="L302" s="40">
        <v>0</v>
      </c>
      <c r="M302" s="34">
        <f>ROUND(ROUND(L302,2)*ROUND(G302,3),2)</f>
        <v>0</v>
      </c>
      <c r="N302" s="38" t="s">
        <v>55</v>
      </c>
      <c r="O302">
        <f>(M302*21)/100</f>
        <v>0</v>
      </c>
      <c r="P302" t="s">
        <v>27</v>
      </c>
    </row>
    <row r="303" spans="1:16" ht="12.5" x14ac:dyDescent="0.25">
      <c r="A303" s="37" t="s">
        <v>56</v>
      </c>
      <c r="E303" s="41" t="s">
        <v>52</v>
      </c>
    </row>
    <row r="304" spans="1:16" ht="13" x14ac:dyDescent="0.25">
      <c r="A304" s="37" t="s">
        <v>57</v>
      </c>
      <c r="E304" s="42" t="s">
        <v>109</v>
      </c>
    </row>
    <row r="305" spans="1:16" ht="12.5" x14ac:dyDescent="0.25">
      <c r="A305" t="s">
        <v>59</v>
      </c>
      <c r="E305" s="41" t="s">
        <v>52</v>
      </c>
    </row>
    <row r="306" spans="1:16" ht="12.5" x14ac:dyDescent="0.25">
      <c r="A306" t="s">
        <v>49</v>
      </c>
      <c r="B306" s="36" t="s">
        <v>311</v>
      </c>
      <c r="C306" s="36" t="s">
        <v>312</v>
      </c>
      <c r="D306" s="37" t="s">
        <v>52</v>
      </c>
      <c r="E306" s="13" t="s">
        <v>313</v>
      </c>
      <c r="F306" s="38" t="s">
        <v>63</v>
      </c>
      <c r="G306" s="39">
        <v>1</v>
      </c>
      <c r="H306" s="38">
        <v>0</v>
      </c>
      <c r="I306" s="38">
        <f>ROUND(G306*H306,6)</f>
        <v>0</v>
      </c>
      <c r="L306" s="40">
        <v>0</v>
      </c>
      <c r="M306" s="34">
        <f>ROUND(ROUND(L306,2)*ROUND(G306,3),2)</f>
        <v>0</v>
      </c>
      <c r="N306" s="38" t="s">
        <v>55</v>
      </c>
      <c r="O306">
        <f>(M306*21)/100</f>
        <v>0</v>
      </c>
      <c r="P306" t="s">
        <v>27</v>
      </c>
    </row>
    <row r="307" spans="1:16" ht="12.5" x14ac:dyDescent="0.25">
      <c r="A307" s="37" t="s">
        <v>56</v>
      </c>
      <c r="E307" s="41" t="s">
        <v>52</v>
      </c>
    </row>
    <row r="308" spans="1:16" ht="13" x14ac:dyDescent="0.25">
      <c r="A308" s="37" t="s">
        <v>57</v>
      </c>
      <c r="E308" s="42" t="s">
        <v>87</v>
      </c>
    </row>
    <row r="309" spans="1:16" ht="12.5" x14ac:dyDescent="0.25">
      <c r="A309" t="s">
        <v>59</v>
      </c>
      <c r="E309" s="41" t="s">
        <v>52</v>
      </c>
    </row>
    <row r="310" spans="1:16" ht="25" x14ac:dyDescent="0.25">
      <c r="A310" t="s">
        <v>49</v>
      </c>
      <c r="B310" s="36" t="s">
        <v>314</v>
      </c>
      <c r="C310" s="36" t="s">
        <v>315</v>
      </c>
      <c r="D310" s="37" t="s">
        <v>52</v>
      </c>
      <c r="E310" s="13" t="s">
        <v>316</v>
      </c>
      <c r="F310" s="38" t="s">
        <v>63</v>
      </c>
      <c r="G310" s="39">
        <v>2</v>
      </c>
      <c r="H310" s="38">
        <v>0</v>
      </c>
      <c r="I310" s="38">
        <f>ROUND(G310*H310,6)</f>
        <v>0</v>
      </c>
      <c r="L310" s="40">
        <v>0</v>
      </c>
      <c r="M310" s="34">
        <f>ROUND(ROUND(L310,2)*ROUND(G310,3),2)</f>
        <v>0</v>
      </c>
      <c r="N310" s="38" t="s">
        <v>55</v>
      </c>
      <c r="O310">
        <f>(M310*21)/100</f>
        <v>0</v>
      </c>
      <c r="P310" t="s">
        <v>27</v>
      </c>
    </row>
    <row r="311" spans="1:16" ht="12.5" x14ac:dyDescent="0.25">
      <c r="A311" s="37" t="s">
        <v>56</v>
      </c>
      <c r="E311" s="41" t="s">
        <v>52</v>
      </c>
    </row>
    <row r="312" spans="1:16" ht="13" x14ac:dyDescent="0.25">
      <c r="A312" s="37" t="s">
        <v>57</v>
      </c>
      <c r="E312" s="42" t="s">
        <v>58</v>
      </c>
    </row>
    <row r="313" spans="1:16" ht="12.5" x14ac:dyDescent="0.25">
      <c r="A313" t="s">
        <v>59</v>
      </c>
      <c r="E313" s="41" t="s">
        <v>52</v>
      </c>
    </row>
    <row r="314" spans="1:16" ht="25" x14ac:dyDescent="0.25">
      <c r="A314" t="s">
        <v>49</v>
      </c>
      <c r="B314" s="36" t="s">
        <v>317</v>
      </c>
      <c r="C314" s="36" t="s">
        <v>318</v>
      </c>
      <c r="D314" s="37" t="s">
        <v>52</v>
      </c>
      <c r="E314" s="13" t="s">
        <v>319</v>
      </c>
      <c r="F314" s="38" t="s">
        <v>320</v>
      </c>
      <c r="G314" s="39">
        <v>4</v>
      </c>
      <c r="H314" s="38">
        <v>0</v>
      </c>
      <c r="I314" s="38">
        <f>ROUND(G314*H314,6)</f>
        <v>0</v>
      </c>
      <c r="L314" s="40">
        <v>0</v>
      </c>
      <c r="M314" s="34">
        <f>ROUND(ROUND(L314,2)*ROUND(G314,3),2)</f>
        <v>0</v>
      </c>
      <c r="N314" s="38" t="s">
        <v>55</v>
      </c>
      <c r="O314">
        <f>(M314*21)/100</f>
        <v>0</v>
      </c>
      <c r="P314" t="s">
        <v>27</v>
      </c>
    </row>
    <row r="315" spans="1:16" ht="12.5" x14ac:dyDescent="0.25">
      <c r="A315" s="37" t="s">
        <v>56</v>
      </c>
      <c r="E315" s="41" t="s">
        <v>52</v>
      </c>
    </row>
    <row r="316" spans="1:16" ht="13" x14ac:dyDescent="0.25">
      <c r="A316" s="37" t="s">
        <v>57</v>
      </c>
      <c r="E316" s="42" t="s">
        <v>109</v>
      </c>
    </row>
    <row r="317" spans="1:16" ht="12.5" x14ac:dyDescent="0.25">
      <c r="A317" t="s">
        <v>59</v>
      </c>
      <c r="E317" s="41" t="s">
        <v>52</v>
      </c>
    </row>
    <row r="318" spans="1:16" ht="12.5" x14ac:dyDescent="0.25">
      <c r="A318" t="s">
        <v>49</v>
      </c>
      <c r="B318" s="36" t="s">
        <v>321</v>
      </c>
      <c r="C318" s="36" t="s">
        <v>322</v>
      </c>
      <c r="D318" s="37" t="s">
        <v>52</v>
      </c>
      <c r="E318" s="13" t="s">
        <v>323</v>
      </c>
      <c r="F318" s="38" t="s">
        <v>63</v>
      </c>
      <c r="G318" s="39">
        <v>2</v>
      </c>
      <c r="H318" s="38">
        <v>0</v>
      </c>
      <c r="I318" s="38">
        <f>ROUND(G318*H318,6)</f>
        <v>0</v>
      </c>
      <c r="L318" s="40">
        <v>0</v>
      </c>
      <c r="M318" s="34">
        <f>ROUND(ROUND(L318,2)*ROUND(G318,3),2)</f>
        <v>0</v>
      </c>
      <c r="N318" s="38" t="s">
        <v>55</v>
      </c>
      <c r="O318">
        <f>(M318*21)/100</f>
        <v>0</v>
      </c>
      <c r="P318" t="s">
        <v>27</v>
      </c>
    </row>
    <row r="319" spans="1:16" ht="12.5" x14ac:dyDescent="0.25">
      <c r="A319" s="37" t="s">
        <v>56</v>
      </c>
      <c r="E319" s="41" t="s">
        <v>52</v>
      </c>
    </row>
    <row r="320" spans="1:16" ht="13" x14ac:dyDescent="0.25">
      <c r="A320" s="37" t="s">
        <v>57</v>
      </c>
      <c r="E320" s="42" t="s">
        <v>58</v>
      </c>
    </row>
    <row r="321" spans="1:16" ht="12.5" x14ac:dyDescent="0.25">
      <c r="A321" t="s">
        <v>59</v>
      </c>
      <c r="E321" s="41" t="s">
        <v>52</v>
      </c>
    </row>
    <row r="322" spans="1:16" ht="12.5" x14ac:dyDescent="0.25">
      <c r="A322" t="s">
        <v>49</v>
      </c>
      <c r="B322" s="36" t="s">
        <v>324</v>
      </c>
      <c r="C322" s="36" t="s">
        <v>325</v>
      </c>
      <c r="D322" s="37" t="s">
        <v>52</v>
      </c>
      <c r="E322" s="13" t="s">
        <v>326</v>
      </c>
      <c r="F322" s="38" t="s">
        <v>211</v>
      </c>
      <c r="G322" s="39">
        <v>300</v>
      </c>
      <c r="H322" s="38">
        <v>0</v>
      </c>
      <c r="I322" s="38">
        <f>ROUND(G322*H322,6)</f>
        <v>0</v>
      </c>
      <c r="L322" s="40">
        <v>0</v>
      </c>
      <c r="M322" s="34">
        <f>ROUND(ROUND(L322,2)*ROUND(G322,3),2)</f>
        <v>0</v>
      </c>
      <c r="N322" s="38" t="s">
        <v>55</v>
      </c>
      <c r="O322">
        <f>(M322*21)/100</f>
        <v>0</v>
      </c>
      <c r="P322" t="s">
        <v>27</v>
      </c>
    </row>
    <row r="323" spans="1:16" ht="12.5" x14ac:dyDescent="0.25">
      <c r="A323" s="37" t="s">
        <v>56</v>
      </c>
      <c r="E323" s="41" t="s">
        <v>52</v>
      </c>
    </row>
    <row r="324" spans="1:16" ht="13" x14ac:dyDescent="0.25">
      <c r="A324" s="37" t="s">
        <v>57</v>
      </c>
      <c r="E324" s="42" t="s">
        <v>327</v>
      </c>
    </row>
    <row r="325" spans="1:16" ht="12.5" x14ac:dyDescent="0.25">
      <c r="A325" t="s">
        <v>59</v>
      </c>
      <c r="E325" s="41" t="s">
        <v>52</v>
      </c>
    </row>
    <row r="326" spans="1:16" ht="12.5" x14ac:dyDescent="0.25">
      <c r="A326" t="s">
        <v>49</v>
      </c>
      <c r="B326" s="36" t="s">
        <v>328</v>
      </c>
      <c r="C326" s="36" t="s">
        <v>329</v>
      </c>
      <c r="D326" s="37" t="s">
        <v>52</v>
      </c>
      <c r="E326" s="13" t="s">
        <v>330</v>
      </c>
      <c r="F326" s="38" t="s">
        <v>211</v>
      </c>
      <c r="G326" s="39">
        <v>200</v>
      </c>
      <c r="H326" s="38">
        <v>0</v>
      </c>
      <c r="I326" s="38">
        <f>ROUND(G326*H326,6)</f>
        <v>0</v>
      </c>
      <c r="L326" s="40">
        <v>0</v>
      </c>
      <c r="M326" s="34">
        <f>ROUND(ROUND(L326,2)*ROUND(G326,3),2)</f>
        <v>0</v>
      </c>
      <c r="N326" s="38" t="s">
        <v>55</v>
      </c>
      <c r="O326">
        <f>(M326*21)/100</f>
        <v>0</v>
      </c>
      <c r="P326" t="s">
        <v>27</v>
      </c>
    </row>
    <row r="327" spans="1:16" ht="12.5" x14ac:dyDescent="0.25">
      <c r="A327" s="37" t="s">
        <v>56</v>
      </c>
      <c r="E327" s="41" t="s">
        <v>52</v>
      </c>
    </row>
    <row r="328" spans="1:16" ht="13" x14ac:dyDescent="0.25">
      <c r="A328" s="37" t="s">
        <v>57</v>
      </c>
      <c r="E328" s="42" t="s">
        <v>267</v>
      </c>
    </row>
    <row r="329" spans="1:16" ht="12.5" x14ac:dyDescent="0.25">
      <c r="A329" t="s">
        <v>59</v>
      </c>
      <c r="E329" s="41" t="s">
        <v>52</v>
      </c>
    </row>
    <row r="330" spans="1:16" ht="12.5" x14ac:dyDescent="0.25">
      <c r="A330" t="s">
        <v>49</v>
      </c>
      <c r="B330" s="36" t="s">
        <v>331</v>
      </c>
      <c r="C330" s="36" t="s">
        <v>332</v>
      </c>
      <c r="D330" s="37" t="s">
        <v>52</v>
      </c>
      <c r="E330" s="13" t="s">
        <v>333</v>
      </c>
      <c r="F330" s="38" t="s">
        <v>211</v>
      </c>
      <c r="G330" s="39">
        <v>350</v>
      </c>
      <c r="H330" s="38">
        <v>0</v>
      </c>
      <c r="I330" s="38">
        <f>ROUND(G330*H330,6)</f>
        <v>0</v>
      </c>
      <c r="L330" s="40">
        <v>0</v>
      </c>
      <c r="M330" s="34">
        <f>ROUND(ROUND(L330,2)*ROUND(G330,3),2)</f>
        <v>0</v>
      </c>
      <c r="N330" s="38" t="s">
        <v>55</v>
      </c>
      <c r="O330">
        <f>(M330*21)/100</f>
        <v>0</v>
      </c>
      <c r="P330" t="s">
        <v>27</v>
      </c>
    </row>
    <row r="331" spans="1:16" ht="12.5" x14ac:dyDescent="0.25">
      <c r="A331" s="37" t="s">
        <v>56</v>
      </c>
      <c r="E331" s="41" t="s">
        <v>52</v>
      </c>
    </row>
    <row r="332" spans="1:16" ht="13" x14ac:dyDescent="0.25">
      <c r="A332" s="37" t="s">
        <v>57</v>
      </c>
      <c r="E332" s="42" t="s">
        <v>334</v>
      </c>
    </row>
    <row r="333" spans="1:16" ht="12.5" x14ac:dyDescent="0.25">
      <c r="A333" t="s">
        <v>59</v>
      </c>
      <c r="E333" s="41" t="s">
        <v>52</v>
      </c>
    </row>
    <row r="334" spans="1:16" ht="12.5" x14ac:dyDescent="0.25">
      <c r="A334" t="s">
        <v>49</v>
      </c>
      <c r="B334" s="36" t="s">
        <v>335</v>
      </c>
      <c r="C334" s="36" t="s">
        <v>336</v>
      </c>
      <c r="D334" s="37" t="s">
        <v>52</v>
      </c>
      <c r="E334" s="13" t="s">
        <v>337</v>
      </c>
      <c r="F334" s="38" t="s">
        <v>63</v>
      </c>
      <c r="G334" s="39">
        <v>2</v>
      </c>
      <c r="H334" s="38">
        <v>0</v>
      </c>
      <c r="I334" s="38">
        <f>ROUND(G334*H334,6)</f>
        <v>0</v>
      </c>
      <c r="L334" s="40">
        <v>0</v>
      </c>
      <c r="M334" s="34">
        <f>ROUND(ROUND(L334,2)*ROUND(G334,3),2)</f>
        <v>0</v>
      </c>
      <c r="N334" s="38" t="s">
        <v>55</v>
      </c>
      <c r="O334">
        <f>(M334*21)/100</f>
        <v>0</v>
      </c>
      <c r="P334" t="s">
        <v>27</v>
      </c>
    </row>
    <row r="335" spans="1:16" ht="12.5" x14ac:dyDescent="0.25">
      <c r="A335" s="37" t="s">
        <v>56</v>
      </c>
      <c r="E335" s="41" t="s">
        <v>52</v>
      </c>
    </row>
    <row r="336" spans="1:16" ht="13" x14ac:dyDescent="0.25">
      <c r="A336" s="37" t="s">
        <v>57</v>
      </c>
      <c r="E336" s="42" t="s">
        <v>58</v>
      </c>
    </row>
    <row r="337" spans="1:16" ht="12.5" x14ac:dyDescent="0.25">
      <c r="A337" t="s">
        <v>59</v>
      </c>
      <c r="E337" s="41" t="s">
        <v>52</v>
      </c>
    </row>
    <row r="338" spans="1:16" ht="12.5" x14ac:dyDescent="0.25">
      <c r="A338" t="s">
        <v>49</v>
      </c>
      <c r="B338" s="36" t="s">
        <v>338</v>
      </c>
      <c r="C338" s="36" t="s">
        <v>339</v>
      </c>
      <c r="D338" s="37" t="s">
        <v>52</v>
      </c>
      <c r="E338" s="13" t="s">
        <v>340</v>
      </c>
      <c r="F338" s="38" t="s">
        <v>211</v>
      </c>
      <c r="G338" s="39">
        <v>400</v>
      </c>
      <c r="H338" s="38">
        <v>0</v>
      </c>
      <c r="I338" s="38">
        <f>ROUND(G338*H338,6)</f>
        <v>0</v>
      </c>
      <c r="L338" s="40">
        <v>0</v>
      </c>
      <c r="M338" s="34">
        <f>ROUND(ROUND(L338,2)*ROUND(G338,3),2)</f>
        <v>0</v>
      </c>
      <c r="N338" s="38" t="s">
        <v>55</v>
      </c>
      <c r="O338">
        <f>(M338*21)/100</f>
        <v>0</v>
      </c>
      <c r="P338" t="s">
        <v>27</v>
      </c>
    </row>
    <row r="339" spans="1:16" ht="12.5" x14ac:dyDescent="0.25">
      <c r="A339" s="37" t="s">
        <v>56</v>
      </c>
      <c r="E339" s="41" t="s">
        <v>52</v>
      </c>
    </row>
    <row r="340" spans="1:16" ht="13" x14ac:dyDescent="0.25">
      <c r="A340" s="37" t="s">
        <v>57</v>
      </c>
      <c r="E340" s="42" t="s">
        <v>275</v>
      </c>
    </row>
    <row r="341" spans="1:16" ht="12.5" x14ac:dyDescent="0.25">
      <c r="A341" t="s">
        <v>59</v>
      </c>
      <c r="E341" s="41" t="s">
        <v>52</v>
      </c>
    </row>
    <row r="342" spans="1:16" ht="12.5" x14ac:dyDescent="0.25">
      <c r="A342" t="s">
        <v>49</v>
      </c>
      <c r="B342" s="36" t="s">
        <v>341</v>
      </c>
      <c r="C342" s="36" t="s">
        <v>342</v>
      </c>
      <c r="D342" s="37" t="s">
        <v>52</v>
      </c>
      <c r="E342" s="13" t="s">
        <v>343</v>
      </c>
      <c r="F342" s="38" t="s">
        <v>211</v>
      </c>
      <c r="G342" s="39">
        <v>40</v>
      </c>
      <c r="H342" s="38">
        <v>0</v>
      </c>
      <c r="I342" s="38">
        <f>ROUND(G342*H342,6)</f>
        <v>0</v>
      </c>
      <c r="L342" s="40">
        <v>0</v>
      </c>
      <c r="M342" s="34">
        <f>ROUND(ROUND(L342,2)*ROUND(G342,3),2)</f>
        <v>0</v>
      </c>
      <c r="N342" s="38" t="s">
        <v>55</v>
      </c>
      <c r="O342">
        <f>(M342*21)/100</f>
        <v>0</v>
      </c>
      <c r="P342" t="s">
        <v>27</v>
      </c>
    </row>
    <row r="343" spans="1:16" ht="12.5" x14ac:dyDescent="0.25">
      <c r="A343" s="37" t="s">
        <v>56</v>
      </c>
      <c r="E343" s="41" t="s">
        <v>52</v>
      </c>
    </row>
    <row r="344" spans="1:16" ht="13" x14ac:dyDescent="0.25">
      <c r="A344" s="37" t="s">
        <v>57</v>
      </c>
      <c r="E344" s="42" t="s">
        <v>344</v>
      </c>
    </row>
    <row r="345" spans="1:16" ht="12.5" x14ac:dyDescent="0.25">
      <c r="A345" t="s">
        <v>59</v>
      </c>
      <c r="E345" s="41" t="s">
        <v>52</v>
      </c>
    </row>
    <row r="346" spans="1:16" ht="12.5" x14ac:dyDescent="0.25">
      <c r="A346" t="s">
        <v>49</v>
      </c>
      <c r="B346" s="36" t="s">
        <v>345</v>
      </c>
      <c r="C346" s="36" t="s">
        <v>346</v>
      </c>
      <c r="D346" s="37" t="s">
        <v>52</v>
      </c>
      <c r="E346" s="13" t="s">
        <v>347</v>
      </c>
      <c r="F346" s="38" t="s">
        <v>63</v>
      </c>
      <c r="G346" s="39">
        <v>4</v>
      </c>
      <c r="H346" s="38">
        <v>0</v>
      </c>
      <c r="I346" s="38">
        <f>ROUND(G346*H346,6)</f>
        <v>0</v>
      </c>
      <c r="L346" s="40">
        <v>0</v>
      </c>
      <c r="M346" s="34">
        <f>ROUND(ROUND(L346,2)*ROUND(G346,3),2)</f>
        <v>0</v>
      </c>
      <c r="N346" s="38" t="s">
        <v>55</v>
      </c>
      <c r="O346">
        <f>(M346*21)/100</f>
        <v>0</v>
      </c>
      <c r="P346" t="s">
        <v>27</v>
      </c>
    </row>
    <row r="347" spans="1:16" ht="12.5" x14ac:dyDescent="0.25">
      <c r="A347" s="37" t="s">
        <v>56</v>
      </c>
      <c r="E347" s="41" t="s">
        <v>52</v>
      </c>
    </row>
    <row r="348" spans="1:16" ht="13" x14ac:dyDescent="0.25">
      <c r="A348" s="37" t="s">
        <v>57</v>
      </c>
      <c r="E348" s="42" t="s">
        <v>109</v>
      </c>
    </row>
    <row r="349" spans="1:16" ht="12.5" x14ac:dyDescent="0.25">
      <c r="A349" t="s">
        <v>59</v>
      </c>
      <c r="E349" s="41" t="s">
        <v>52</v>
      </c>
    </row>
    <row r="350" spans="1:16" ht="12.5" x14ac:dyDescent="0.25">
      <c r="A350" t="s">
        <v>49</v>
      </c>
      <c r="B350" s="36" t="s">
        <v>348</v>
      </c>
      <c r="C350" s="36" t="s">
        <v>349</v>
      </c>
      <c r="D350" s="37" t="s">
        <v>52</v>
      </c>
      <c r="E350" s="13" t="s">
        <v>350</v>
      </c>
      <c r="F350" s="38" t="s">
        <v>63</v>
      </c>
      <c r="G350" s="39">
        <v>5</v>
      </c>
      <c r="H350" s="38">
        <v>0</v>
      </c>
      <c r="I350" s="38">
        <f>ROUND(G350*H350,6)</f>
        <v>0</v>
      </c>
      <c r="L350" s="40">
        <v>0</v>
      </c>
      <c r="M350" s="34">
        <f>ROUND(ROUND(L350,2)*ROUND(G350,3),2)</f>
        <v>0</v>
      </c>
      <c r="N350" s="38" t="s">
        <v>55</v>
      </c>
      <c r="O350">
        <f>(M350*21)/100</f>
        <v>0</v>
      </c>
      <c r="P350" t="s">
        <v>27</v>
      </c>
    </row>
    <row r="351" spans="1:16" ht="12.5" x14ac:dyDescent="0.25">
      <c r="A351" s="37" t="s">
        <v>56</v>
      </c>
      <c r="E351" s="41" t="s">
        <v>52</v>
      </c>
    </row>
    <row r="352" spans="1:16" ht="13" x14ac:dyDescent="0.25">
      <c r="A352" s="37" t="s">
        <v>57</v>
      </c>
      <c r="E352" s="42" t="s">
        <v>171</v>
      </c>
    </row>
    <row r="353" spans="1:16" ht="12.5" x14ac:dyDescent="0.25">
      <c r="A353" t="s">
        <v>59</v>
      </c>
      <c r="E353" s="41" t="s">
        <v>52</v>
      </c>
    </row>
    <row r="354" spans="1:16" ht="25" x14ac:dyDescent="0.25">
      <c r="A354" t="s">
        <v>49</v>
      </c>
      <c r="B354" s="36" t="s">
        <v>351</v>
      </c>
      <c r="C354" s="36" t="s">
        <v>352</v>
      </c>
      <c r="D354" s="37" t="s">
        <v>52</v>
      </c>
      <c r="E354" s="13" t="s">
        <v>353</v>
      </c>
      <c r="F354" s="38" t="s">
        <v>63</v>
      </c>
      <c r="G354" s="39">
        <v>2</v>
      </c>
      <c r="H354" s="38">
        <v>0</v>
      </c>
      <c r="I354" s="38">
        <f>ROUND(G354*H354,6)</f>
        <v>0</v>
      </c>
      <c r="L354" s="40">
        <v>0</v>
      </c>
      <c r="M354" s="34">
        <f>ROUND(ROUND(L354,2)*ROUND(G354,3),2)</f>
        <v>0</v>
      </c>
      <c r="N354" s="38" t="s">
        <v>55</v>
      </c>
      <c r="O354">
        <f>(M354*21)/100</f>
        <v>0</v>
      </c>
      <c r="P354" t="s">
        <v>27</v>
      </c>
    </row>
    <row r="355" spans="1:16" ht="12.5" x14ac:dyDescent="0.25">
      <c r="A355" s="37" t="s">
        <v>56</v>
      </c>
      <c r="E355" s="41" t="s">
        <v>52</v>
      </c>
    </row>
    <row r="356" spans="1:16" ht="13" x14ac:dyDescent="0.25">
      <c r="A356" s="37" t="s">
        <v>57</v>
      </c>
      <c r="E356" s="42" t="s">
        <v>58</v>
      </c>
    </row>
    <row r="357" spans="1:16" ht="12.5" x14ac:dyDescent="0.25">
      <c r="A357" t="s">
        <v>59</v>
      </c>
      <c r="E357" s="41" t="s">
        <v>52</v>
      </c>
    </row>
    <row r="358" spans="1:16" ht="12.5" x14ac:dyDescent="0.25">
      <c r="A358" t="s">
        <v>49</v>
      </c>
      <c r="B358" s="36" t="s">
        <v>354</v>
      </c>
      <c r="C358" s="36" t="s">
        <v>355</v>
      </c>
      <c r="D358" s="37" t="s">
        <v>52</v>
      </c>
      <c r="E358" s="13" t="s">
        <v>356</v>
      </c>
      <c r="F358" s="38" t="s">
        <v>63</v>
      </c>
      <c r="G358" s="39">
        <v>1</v>
      </c>
      <c r="H358" s="38">
        <v>0</v>
      </c>
      <c r="I358" s="38">
        <f>ROUND(G358*H358,6)</f>
        <v>0</v>
      </c>
      <c r="L358" s="40">
        <v>0</v>
      </c>
      <c r="M358" s="34">
        <f>ROUND(ROUND(L358,2)*ROUND(G358,3),2)</f>
        <v>0</v>
      </c>
      <c r="N358" s="38" t="s">
        <v>55</v>
      </c>
      <c r="O358">
        <f>(M358*21)/100</f>
        <v>0</v>
      </c>
      <c r="P358" t="s">
        <v>27</v>
      </c>
    </row>
    <row r="359" spans="1:16" ht="12.5" x14ac:dyDescent="0.25">
      <c r="A359" s="37" t="s">
        <v>56</v>
      </c>
      <c r="E359" s="41" t="s">
        <v>52</v>
      </c>
    </row>
    <row r="360" spans="1:16" ht="13" x14ac:dyDescent="0.25">
      <c r="A360" s="37" t="s">
        <v>57</v>
      </c>
      <c r="E360" s="42" t="s">
        <v>87</v>
      </c>
    </row>
    <row r="361" spans="1:16" ht="12.5" x14ac:dyDescent="0.25">
      <c r="A361" t="s">
        <v>59</v>
      </c>
      <c r="E361" s="41" t="s">
        <v>52</v>
      </c>
    </row>
    <row r="362" spans="1:16" ht="12.5" x14ac:dyDescent="0.25">
      <c r="A362" t="s">
        <v>49</v>
      </c>
      <c r="B362" s="36" t="s">
        <v>357</v>
      </c>
      <c r="C362" s="36" t="s">
        <v>358</v>
      </c>
      <c r="D362" s="37" t="s">
        <v>52</v>
      </c>
      <c r="E362" s="13" t="s">
        <v>359</v>
      </c>
      <c r="F362" s="38" t="s">
        <v>63</v>
      </c>
      <c r="G362" s="39">
        <v>2</v>
      </c>
      <c r="H362" s="38">
        <v>0</v>
      </c>
      <c r="I362" s="38">
        <f>ROUND(G362*H362,6)</f>
        <v>0</v>
      </c>
      <c r="L362" s="40">
        <v>0</v>
      </c>
      <c r="M362" s="34">
        <f>ROUND(ROUND(L362,2)*ROUND(G362,3),2)</f>
        <v>0</v>
      </c>
      <c r="N362" s="38" t="s">
        <v>55</v>
      </c>
      <c r="O362">
        <f>(M362*21)/100</f>
        <v>0</v>
      </c>
      <c r="P362" t="s">
        <v>27</v>
      </c>
    </row>
    <row r="363" spans="1:16" ht="12.5" x14ac:dyDescent="0.25">
      <c r="A363" s="37" t="s">
        <v>56</v>
      </c>
      <c r="E363" s="41" t="s">
        <v>52</v>
      </c>
    </row>
    <row r="364" spans="1:16" ht="13" x14ac:dyDescent="0.25">
      <c r="A364" s="37" t="s">
        <v>57</v>
      </c>
      <c r="E364" s="42" t="s">
        <v>58</v>
      </c>
    </row>
    <row r="365" spans="1:16" ht="12.5" x14ac:dyDescent="0.25">
      <c r="A365" t="s">
        <v>59</v>
      </c>
      <c r="E365" s="41" t="s">
        <v>52</v>
      </c>
    </row>
    <row r="366" spans="1:16" ht="12.5" x14ac:dyDescent="0.25">
      <c r="A366" t="s">
        <v>49</v>
      </c>
      <c r="B366" s="36" t="s">
        <v>360</v>
      </c>
      <c r="C366" s="36" t="s">
        <v>361</v>
      </c>
      <c r="D366" s="37" t="s">
        <v>52</v>
      </c>
      <c r="E366" s="13" t="s">
        <v>362</v>
      </c>
      <c r="F366" s="38" t="s">
        <v>211</v>
      </c>
      <c r="G366" s="39">
        <v>200</v>
      </c>
      <c r="H366" s="38">
        <v>0</v>
      </c>
      <c r="I366" s="38">
        <f>ROUND(G366*H366,6)</f>
        <v>0</v>
      </c>
      <c r="L366" s="40">
        <v>0</v>
      </c>
      <c r="M366" s="34">
        <f>ROUND(ROUND(L366,2)*ROUND(G366,3),2)</f>
        <v>0</v>
      </c>
      <c r="N366" s="38" t="s">
        <v>55</v>
      </c>
      <c r="O366">
        <f>(M366*21)/100</f>
        <v>0</v>
      </c>
      <c r="P366" t="s">
        <v>27</v>
      </c>
    </row>
    <row r="367" spans="1:16" ht="12.5" x14ac:dyDescent="0.25">
      <c r="A367" s="37" t="s">
        <v>56</v>
      </c>
      <c r="E367" s="41" t="s">
        <v>52</v>
      </c>
    </row>
    <row r="368" spans="1:16" ht="13" x14ac:dyDescent="0.25">
      <c r="A368" s="37" t="s">
        <v>57</v>
      </c>
      <c r="E368" s="42" t="s">
        <v>267</v>
      </c>
    </row>
    <row r="369" spans="1:16" ht="12.5" x14ac:dyDescent="0.25">
      <c r="A369" t="s">
        <v>59</v>
      </c>
      <c r="E369" s="41" t="s">
        <v>52</v>
      </c>
    </row>
    <row r="370" spans="1:16" ht="12.5" x14ac:dyDescent="0.25">
      <c r="A370" t="s">
        <v>49</v>
      </c>
      <c r="B370" s="36" t="s">
        <v>363</v>
      </c>
      <c r="C370" s="36" t="s">
        <v>364</v>
      </c>
      <c r="D370" s="37" t="s">
        <v>52</v>
      </c>
      <c r="E370" s="13" t="s">
        <v>365</v>
      </c>
      <c r="F370" s="38" t="s">
        <v>211</v>
      </c>
      <c r="G370" s="39">
        <v>350</v>
      </c>
      <c r="H370" s="38">
        <v>0</v>
      </c>
      <c r="I370" s="38">
        <f>ROUND(G370*H370,6)</f>
        <v>0</v>
      </c>
      <c r="L370" s="40">
        <v>0</v>
      </c>
      <c r="M370" s="34">
        <f>ROUND(ROUND(L370,2)*ROUND(G370,3),2)</f>
        <v>0</v>
      </c>
      <c r="N370" s="38" t="s">
        <v>55</v>
      </c>
      <c r="O370">
        <f>(M370*21)/100</f>
        <v>0</v>
      </c>
      <c r="P370" t="s">
        <v>27</v>
      </c>
    </row>
    <row r="371" spans="1:16" ht="12.5" x14ac:dyDescent="0.25">
      <c r="A371" s="37" t="s">
        <v>56</v>
      </c>
      <c r="E371" s="41" t="s">
        <v>52</v>
      </c>
    </row>
    <row r="372" spans="1:16" ht="13" x14ac:dyDescent="0.25">
      <c r="A372" s="37" t="s">
        <v>57</v>
      </c>
      <c r="E372" s="42" t="s">
        <v>271</v>
      </c>
    </row>
    <row r="373" spans="1:16" ht="12.5" x14ac:dyDescent="0.25">
      <c r="A373" t="s">
        <v>59</v>
      </c>
      <c r="E373" s="41" t="s">
        <v>52</v>
      </c>
    </row>
    <row r="374" spans="1:16" ht="12.5" x14ac:dyDescent="0.25">
      <c r="A374" t="s">
        <v>49</v>
      </c>
      <c r="B374" s="36" t="s">
        <v>366</v>
      </c>
      <c r="C374" s="36" t="s">
        <v>367</v>
      </c>
      <c r="D374" s="37" t="s">
        <v>52</v>
      </c>
      <c r="E374" s="13" t="s">
        <v>368</v>
      </c>
      <c r="F374" s="38" t="s">
        <v>63</v>
      </c>
      <c r="G374" s="39">
        <v>14</v>
      </c>
      <c r="H374" s="38">
        <v>0</v>
      </c>
      <c r="I374" s="38">
        <f>ROUND(G374*H374,6)</f>
        <v>0</v>
      </c>
      <c r="L374" s="40">
        <v>0</v>
      </c>
      <c r="M374" s="34">
        <f>ROUND(ROUND(L374,2)*ROUND(G374,3),2)</f>
        <v>0</v>
      </c>
      <c r="N374" s="38" t="s">
        <v>55</v>
      </c>
      <c r="O374">
        <f>(M374*21)/100</f>
        <v>0</v>
      </c>
      <c r="P374" t="s">
        <v>27</v>
      </c>
    </row>
    <row r="375" spans="1:16" ht="12.5" x14ac:dyDescent="0.25">
      <c r="A375" s="37" t="s">
        <v>56</v>
      </c>
      <c r="E375" s="41" t="s">
        <v>52</v>
      </c>
    </row>
    <row r="376" spans="1:16" ht="13" x14ac:dyDescent="0.25">
      <c r="A376" s="37" t="s">
        <v>57</v>
      </c>
      <c r="E376" s="42" t="s">
        <v>132</v>
      </c>
    </row>
    <row r="377" spans="1:16" ht="12.5" x14ac:dyDescent="0.25">
      <c r="A377" t="s">
        <v>59</v>
      </c>
      <c r="E377" s="41" t="s">
        <v>52</v>
      </c>
    </row>
    <row r="378" spans="1:16" ht="12.5" x14ac:dyDescent="0.25">
      <c r="A378" t="s">
        <v>49</v>
      </c>
      <c r="B378" s="36" t="s">
        <v>369</v>
      </c>
      <c r="C378" s="36" t="s">
        <v>370</v>
      </c>
      <c r="D378" s="37" t="s">
        <v>52</v>
      </c>
      <c r="E378" s="13" t="s">
        <v>371</v>
      </c>
      <c r="F378" s="38" t="s">
        <v>63</v>
      </c>
      <c r="G378" s="39">
        <v>2</v>
      </c>
      <c r="H378" s="38">
        <v>0</v>
      </c>
      <c r="I378" s="38">
        <f>ROUND(G378*H378,6)</f>
        <v>0</v>
      </c>
      <c r="L378" s="40">
        <v>0</v>
      </c>
      <c r="M378" s="34">
        <f>ROUND(ROUND(L378,2)*ROUND(G378,3),2)</f>
        <v>0</v>
      </c>
      <c r="N378" s="38" t="s">
        <v>55</v>
      </c>
      <c r="O378">
        <f>(M378*21)/100</f>
        <v>0</v>
      </c>
      <c r="P378" t="s">
        <v>27</v>
      </c>
    </row>
    <row r="379" spans="1:16" ht="12.5" x14ac:dyDescent="0.25">
      <c r="A379" s="37" t="s">
        <v>56</v>
      </c>
      <c r="E379" s="41" t="s">
        <v>52</v>
      </c>
    </row>
    <row r="380" spans="1:16" ht="13" x14ac:dyDescent="0.25">
      <c r="A380" s="37" t="s">
        <v>57</v>
      </c>
      <c r="E380" s="42" t="s">
        <v>58</v>
      </c>
    </row>
    <row r="381" spans="1:16" ht="12.5" x14ac:dyDescent="0.25">
      <c r="A381" t="s">
        <v>59</v>
      </c>
      <c r="E381" s="41" t="s">
        <v>52</v>
      </c>
    </row>
    <row r="382" spans="1:16" ht="12.5" x14ac:dyDescent="0.25">
      <c r="A382" t="s">
        <v>49</v>
      </c>
      <c r="B382" s="36" t="s">
        <v>372</v>
      </c>
      <c r="C382" s="36" t="s">
        <v>373</v>
      </c>
      <c r="D382" s="37" t="s">
        <v>52</v>
      </c>
      <c r="E382" s="13" t="s">
        <v>374</v>
      </c>
      <c r="F382" s="38" t="s">
        <v>63</v>
      </c>
      <c r="G382" s="39">
        <v>2</v>
      </c>
      <c r="H382" s="38">
        <v>0</v>
      </c>
      <c r="I382" s="38">
        <f>ROUND(G382*H382,6)</f>
        <v>0</v>
      </c>
      <c r="L382" s="40">
        <v>0</v>
      </c>
      <c r="M382" s="34">
        <f>ROUND(ROUND(L382,2)*ROUND(G382,3),2)</f>
        <v>0</v>
      </c>
      <c r="N382" s="38" t="s">
        <v>55</v>
      </c>
      <c r="O382">
        <f>(M382*21)/100</f>
        <v>0</v>
      </c>
      <c r="P382" t="s">
        <v>27</v>
      </c>
    </row>
    <row r="383" spans="1:16" ht="12.5" x14ac:dyDescent="0.25">
      <c r="A383" s="37" t="s">
        <v>56</v>
      </c>
      <c r="E383" s="41" t="s">
        <v>52</v>
      </c>
    </row>
    <row r="384" spans="1:16" ht="13" x14ac:dyDescent="0.25">
      <c r="A384" s="37" t="s">
        <v>57</v>
      </c>
      <c r="E384" s="42" t="s">
        <v>58</v>
      </c>
    </row>
    <row r="385" spans="1:16" ht="12.5" x14ac:dyDescent="0.25">
      <c r="A385" t="s">
        <v>59</v>
      </c>
      <c r="E385" s="41" t="s">
        <v>52</v>
      </c>
    </row>
    <row r="386" spans="1:16" ht="12.5" x14ac:dyDescent="0.25">
      <c r="A386" t="s">
        <v>49</v>
      </c>
      <c r="B386" s="36" t="s">
        <v>375</v>
      </c>
      <c r="C386" s="36" t="s">
        <v>376</v>
      </c>
      <c r="D386" s="37" t="s">
        <v>52</v>
      </c>
      <c r="E386" s="13" t="s">
        <v>377</v>
      </c>
      <c r="F386" s="38" t="s">
        <v>211</v>
      </c>
      <c r="G386" s="39">
        <v>300</v>
      </c>
      <c r="H386" s="38">
        <v>0</v>
      </c>
      <c r="I386" s="38">
        <f>ROUND(G386*H386,6)</f>
        <v>0</v>
      </c>
      <c r="L386" s="40">
        <v>0</v>
      </c>
      <c r="M386" s="34">
        <f>ROUND(ROUND(L386,2)*ROUND(G386,3),2)</f>
        <v>0</v>
      </c>
      <c r="N386" s="38" t="s">
        <v>55</v>
      </c>
      <c r="O386">
        <f>(M386*21)/100</f>
        <v>0</v>
      </c>
      <c r="P386" t="s">
        <v>27</v>
      </c>
    </row>
    <row r="387" spans="1:16" ht="12.5" x14ac:dyDescent="0.25">
      <c r="A387" s="37" t="s">
        <v>56</v>
      </c>
      <c r="E387" s="41" t="s">
        <v>52</v>
      </c>
    </row>
    <row r="388" spans="1:16" ht="13" x14ac:dyDescent="0.25">
      <c r="A388" s="37" t="s">
        <v>57</v>
      </c>
      <c r="E388" s="42" t="s">
        <v>327</v>
      </c>
    </row>
    <row r="389" spans="1:16" ht="12.5" x14ac:dyDescent="0.25">
      <c r="A389" t="s">
        <v>59</v>
      </c>
      <c r="E389" s="41" t="s">
        <v>52</v>
      </c>
    </row>
    <row r="390" spans="1:16" ht="26" x14ac:dyDescent="0.3">
      <c r="A390" t="s">
        <v>46</v>
      </c>
      <c r="C390" s="33" t="s">
        <v>378</v>
      </c>
      <c r="E390" s="35" t="s">
        <v>379</v>
      </c>
      <c r="J390" s="34">
        <f>0</f>
        <v>0</v>
      </c>
      <c r="K390" s="34">
        <f>0</f>
        <v>0</v>
      </c>
      <c r="L390" s="34">
        <f>0+L391+L395+L399+L403+L407+L411+L415</f>
        <v>0</v>
      </c>
      <c r="M390" s="34">
        <f>0+M391+M395+M399+M403+M407+M411+M415</f>
        <v>0</v>
      </c>
    </row>
    <row r="391" spans="1:16" ht="12.5" x14ac:dyDescent="0.25">
      <c r="A391" t="s">
        <v>49</v>
      </c>
      <c r="B391" s="36" t="s">
        <v>380</v>
      </c>
      <c r="C391" s="36" t="s">
        <v>381</v>
      </c>
      <c r="D391" s="37" t="s">
        <v>52</v>
      </c>
      <c r="E391" s="13" t="s">
        <v>382</v>
      </c>
      <c r="F391" s="38" t="s">
        <v>211</v>
      </c>
      <c r="G391" s="39">
        <v>20</v>
      </c>
      <c r="H391" s="38">
        <v>0</v>
      </c>
      <c r="I391" s="38">
        <f>ROUND(G391*H391,6)</f>
        <v>0</v>
      </c>
      <c r="L391" s="40">
        <v>0</v>
      </c>
      <c r="M391" s="34">
        <f>ROUND(ROUND(L391,2)*ROUND(G391,3),2)</f>
        <v>0</v>
      </c>
      <c r="N391" s="38" t="s">
        <v>55</v>
      </c>
      <c r="O391">
        <f>(M391*21)/100</f>
        <v>0</v>
      </c>
      <c r="P391" t="s">
        <v>27</v>
      </c>
    </row>
    <row r="392" spans="1:16" ht="12.5" x14ac:dyDescent="0.25">
      <c r="A392" s="37" t="s">
        <v>56</v>
      </c>
      <c r="E392" s="41" t="s">
        <v>52</v>
      </c>
    </row>
    <row r="393" spans="1:16" ht="13" x14ac:dyDescent="0.25">
      <c r="A393" s="37" t="s">
        <v>57</v>
      </c>
      <c r="E393" s="42" t="s">
        <v>216</v>
      </c>
    </row>
    <row r="394" spans="1:16" ht="12.5" x14ac:dyDescent="0.25">
      <c r="A394" t="s">
        <v>59</v>
      </c>
      <c r="E394" s="41" t="s">
        <v>52</v>
      </c>
    </row>
    <row r="395" spans="1:16" ht="12.5" x14ac:dyDescent="0.25">
      <c r="A395" t="s">
        <v>49</v>
      </c>
      <c r="B395" s="36" t="s">
        <v>383</v>
      </c>
      <c r="C395" s="36" t="s">
        <v>384</v>
      </c>
      <c r="D395" s="37" t="s">
        <v>52</v>
      </c>
      <c r="E395" s="13" t="s">
        <v>385</v>
      </c>
      <c r="F395" s="38" t="s">
        <v>211</v>
      </c>
      <c r="G395" s="39">
        <v>120</v>
      </c>
      <c r="H395" s="38">
        <v>0</v>
      </c>
      <c r="I395" s="38">
        <f>ROUND(G395*H395,6)</f>
        <v>0</v>
      </c>
      <c r="L395" s="40">
        <v>0</v>
      </c>
      <c r="M395" s="34">
        <f>ROUND(ROUND(L395,2)*ROUND(G395,3),2)</f>
        <v>0</v>
      </c>
      <c r="N395" s="38" t="s">
        <v>55</v>
      </c>
      <c r="O395">
        <f>(M395*21)/100</f>
        <v>0</v>
      </c>
      <c r="P395" t="s">
        <v>27</v>
      </c>
    </row>
    <row r="396" spans="1:16" ht="12.5" x14ac:dyDescent="0.25">
      <c r="A396" s="37" t="s">
        <v>56</v>
      </c>
      <c r="E396" s="41" t="s">
        <v>52</v>
      </c>
    </row>
    <row r="397" spans="1:16" ht="13" x14ac:dyDescent="0.25">
      <c r="A397" s="37" t="s">
        <v>57</v>
      </c>
      <c r="E397" s="42" t="s">
        <v>386</v>
      </c>
    </row>
    <row r="398" spans="1:16" ht="12.5" x14ac:dyDescent="0.25">
      <c r="A398" t="s">
        <v>59</v>
      </c>
      <c r="E398" s="41" t="s">
        <v>52</v>
      </c>
    </row>
    <row r="399" spans="1:16" ht="12.5" x14ac:dyDescent="0.25">
      <c r="A399" t="s">
        <v>49</v>
      </c>
      <c r="B399" s="36" t="s">
        <v>387</v>
      </c>
      <c r="C399" s="36" t="s">
        <v>388</v>
      </c>
      <c r="D399" s="37" t="s">
        <v>52</v>
      </c>
      <c r="E399" s="13" t="s">
        <v>389</v>
      </c>
      <c r="F399" s="38" t="s">
        <v>320</v>
      </c>
      <c r="G399" s="39">
        <v>48</v>
      </c>
      <c r="H399" s="38">
        <v>0</v>
      </c>
      <c r="I399" s="38">
        <f>ROUND(G399*H399,6)</f>
        <v>0</v>
      </c>
      <c r="L399" s="40">
        <v>0</v>
      </c>
      <c r="M399" s="34">
        <f>ROUND(ROUND(L399,2)*ROUND(G399,3),2)</f>
        <v>0</v>
      </c>
      <c r="N399" s="38" t="s">
        <v>55</v>
      </c>
      <c r="O399">
        <f>(M399*21)/100</f>
        <v>0</v>
      </c>
      <c r="P399" t="s">
        <v>27</v>
      </c>
    </row>
    <row r="400" spans="1:16" ht="12.5" x14ac:dyDescent="0.25">
      <c r="A400" s="37" t="s">
        <v>56</v>
      </c>
      <c r="E400" s="41" t="s">
        <v>52</v>
      </c>
    </row>
    <row r="401" spans="1:16" ht="13" x14ac:dyDescent="0.25">
      <c r="A401" s="37" t="s">
        <v>57</v>
      </c>
      <c r="E401" s="42" t="s">
        <v>390</v>
      </c>
    </row>
    <row r="402" spans="1:16" ht="12.5" x14ac:dyDescent="0.25">
      <c r="A402" t="s">
        <v>59</v>
      </c>
      <c r="E402" s="41" t="s">
        <v>52</v>
      </c>
    </row>
    <row r="403" spans="1:16" ht="12.5" x14ac:dyDescent="0.25">
      <c r="A403" t="s">
        <v>49</v>
      </c>
      <c r="B403" s="36" t="s">
        <v>391</v>
      </c>
      <c r="C403" s="36" t="s">
        <v>392</v>
      </c>
      <c r="D403" s="37" t="s">
        <v>52</v>
      </c>
      <c r="E403" s="13" t="s">
        <v>393</v>
      </c>
      <c r="F403" s="38" t="s">
        <v>320</v>
      </c>
      <c r="G403" s="39">
        <v>48</v>
      </c>
      <c r="H403" s="38">
        <v>0</v>
      </c>
      <c r="I403" s="38">
        <f>ROUND(G403*H403,6)</f>
        <v>0</v>
      </c>
      <c r="L403" s="40">
        <v>0</v>
      </c>
      <c r="M403" s="34">
        <f>ROUND(ROUND(L403,2)*ROUND(G403,3),2)</f>
        <v>0</v>
      </c>
      <c r="N403" s="38" t="s">
        <v>55</v>
      </c>
      <c r="O403">
        <f>(M403*21)/100</f>
        <v>0</v>
      </c>
      <c r="P403" t="s">
        <v>27</v>
      </c>
    </row>
    <row r="404" spans="1:16" ht="12.5" x14ac:dyDescent="0.25">
      <c r="A404" s="37" t="s">
        <v>56</v>
      </c>
      <c r="E404" s="41" t="s">
        <v>52</v>
      </c>
    </row>
    <row r="405" spans="1:16" ht="13" x14ac:dyDescent="0.25">
      <c r="A405" s="37" t="s">
        <v>57</v>
      </c>
      <c r="E405" s="42" t="s">
        <v>390</v>
      </c>
    </row>
    <row r="406" spans="1:16" ht="12.5" x14ac:dyDescent="0.25">
      <c r="A406" t="s">
        <v>59</v>
      </c>
      <c r="E406" s="41" t="s">
        <v>52</v>
      </c>
    </row>
    <row r="407" spans="1:16" ht="25" x14ac:dyDescent="0.25">
      <c r="A407" t="s">
        <v>49</v>
      </c>
      <c r="B407" s="36" t="s">
        <v>394</v>
      </c>
      <c r="C407" s="36" t="s">
        <v>395</v>
      </c>
      <c r="D407" s="37" t="s">
        <v>52</v>
      </c>
      <c r="E407" s="13" t="s">
        <v>396</v>
      </c>
      <c r="F407" s="38" t="s">
        <v>211</v>
      </c>
      <c r="G407" s="39">
        <v>140</v>
      </c>
      <c r="H407" s="38">
        <v>0</v>
      </c>
      <c r="I407" s="38">
        <f>ROUND(G407*H407,6)</f>
        <v>0</v>
      </c>
      <c r="L407" s="40">
        <v>0</v>
      </c>
      <c r="M407" s="34">
        <f>ROUND(ROUND(L407,2)*ROUND(G407,3),2)</f>
        <v>0</v>
      </c>
      <c r="N407" s="38" t="s">
        <v>55</v>
      </c>
      <c r="O407">
        <f>(M407*21)/100</f>
        <v>0</v>
      </c>
      <c r="P407" t="s">
        <v>27</v>
      </c>
    </row>
    <row r="408" spans="1:16" ht="12.5" x14ac:dyDescent="0.25">
      <c r="A408" s="37" t="s">
        <v>56</v>
      </c>
      <c r="E408" s="41" t="s">
        <v>52</v>
      </c>
    </row>
    <row r="409" spans="1:16" ht="13" x14ac:dyDescent="0.25">
      <c r="A409" s="37" t="s">
        <v>57</v>
      </c>
      <c r="E409" s="42" t="s">
        <v>397</v>
      </c>
    </row>
    <row r="410" spans="1:16" ht="12.5" x14ac:dyDescent="0.25">
      <c r="A410" t="s">
        <v>59</v>
      </c>
      <c r="E410" s="41" t="s">
        <v>52</v>
      </c>
    </row>
    <row r="411" spans="1:16" ht="12.5" x14ac:dyDescent="0.25">
      <c r="A411" t="s">
        <v>49</v>
      </c>
      <c r="B411" s="36" t="s">
        <v>398</v>
      </c>
      <c r="C411" s="36" t="s">
        <v>399</v>
      </c>
      <c r="D411" s="37" t="s">
        <v>52</v>
      </c>
      <c r="E411" s="13" t="s">
        <v>400</v>
      </c>
      <c r="F411" s="38" t="s">
        <v>211</v>
      </c>
      <c r="G411" s="39">
        <v>140</v>
      </c>
      <c r="H411" s="38">
        <v>0</v>
      </c>
      <c r="I411" s="38">
        <f>ROUND(G411*H411,6)</f>
        <v>0</v>
      </c>
      <c r="L411" s="40">
        <v>0</v>
      </c>
      <c r="M411" s="34">
        <f>ROUND(ROUND(L411,2)*ROUND(G411,3),2)</f>
        <v>0</v>
      </c>
      <c r="N411" s="38" t="s">
        <v>55</v>
      </c>
      <c r="O411">
        <f>(M411*21)/100</f>
        <v>0</v>
      </c>
      <c r="P411" t="s">
        <v>27</v>
      </c>
    </row>
    <row r="412" spans="1:16" ht="12.5" x14ac:dyDescent="0.25">
      <c r="A412" s="37" t="s">
        <v>56</v>
      </c>
      <c r="E412" s="41" t="s">
        <v>52</v>
      </c>
    </row>
    <row r="413" spans="1:16" ht="13" x14ac:dyDescent="0.25">
      <c r="A413" s="37" t="s">
        <v>57</v>
      </c>
      <c r="E413" s="42" t="s">
        <v>397</v>
      </c>
    </row>
    <row r="414" spans="1:16" ht="12.5" x14ac:dyDescent="0.25">
      <c r="A414" t="s">
        <v>59</v>
      </c>
      <c r="E414" s="41" t="s">
        <v>52</v>
      </c>
    </row>
    <row r="415" spans="1:16" ht="25" x14ac:dyDescent="0.25">
      <c r="A415" t="s">
        <v>49</v>
      </c>
      <c r="B415" s="36" t="s">
        <v>47</v>
      </c>
      <c r="C415" s="36" t="s">
        <v>401</v>
      </c>
      <c r="D415" s="37" t="s">
        <v>402</v>
      </c>
      <c r="E415" s="13" t="s">
        <v>403</v>
      </c>
      <c r="F415" s="38" t="s">
        <v>404</v>
      </c>
      <c r="G415" s="39">
        <v>30</v>
      </c>
      <c r="H415" s="38">
        <v>0</v>
      </c>
      <c r="I415" s="38">
        <f>ROUND(G415*H415,6)</f>
        <v>0</v>
      </c>
      <c r="L415" s="40">
        <v>0</v>
      </c>
      <c r="M415" s="34">
        <f>ROUND(ROUND(L415,2)*ROUND(G415,3),2)</f>
        <v>0</v>
      </c>
      <c r="N415" s="38" t="s">
        <v>55</v>
      </c>
      <c r="O415">
        <f>(M415*21)/100</f>
        <v>0</v>
      </c>
      <c r="P415" t="s">
        <v>27</v>
      </c>
    </row>
    <row r="416" spans="1:16" ht="12.5" x14ac:dyDescent="0.25">
      <c r="A416" s="37" t="s">
        <v>56</v>
      </c>
      <c r="E416" s="41" t="s">
        <v>52</v>
      </c>
    </row>
    <row r="417" spans="1:16" ht="26" x14ac:dyDescent="0.25">
      <c r="A417" s="37" t="s">
        <v>57</v>
      </c>
      <c r="E417" s="42" t="s">
        <v>405</v>
      </c>
    </row>
    <row r="418" spans="1:16" ht="237.5" x14ac:dyDescent="0.25">
      <c r="A418" t="s">
        <v>59</v>
      </c>
      <c r="E418" s="41" t="s">
        <v>406</v>
      </c>
    </row>
    <row r="419" spans="1:16" ht="13" x14ac:dyDescent="0.3">
      <c r="A419" t="s">
        <v>46</v>
      </c>
      <c r="C419" s="33" t="s">
        <v>407</v>
      </c>
      <c r="E419" s="35" t="s">
        <v>408</v>
      </c>
      <c r="J419" s="34">
        <f>0</f>
        <v>0</v>
      </c>
      <c r="K419" s="34">
        <f>0</f>
        <v>0</v>
      </c>
      <c r="L419" s="34">
        <f>0+L420+L424+L428+L432</f>
        <v>0</v>
      </c>
      <c r="M419" s="34">
        <f>0+M420+M424+M428+M432</f>
        <v>0</v>
      </c>
    </row>
    <row r="420" spans="1:16" ht="12.5" x14ac:dyDescent="0.25">
      <c r="A420" t="s">
        <v>49</v>
      </c>
      <c r="B420" s="36" t="s">
        <v>117</v>
      </c>
      <c r="C420" s="36" t="s">
        <v>409</v>
      </c>
      <c r="D420" s="37" t="s">
        <v>52</v>
      </c>
      <c r="E420" s="13" t="s">
        <v>410</v>
      </c>
      <c r="F420" s="38" t="s">
        <v>54</v>
      </c>
      <c r="G420" s="39">
        <v>1</v>
      </c>
      <c r="H420" s="38">
        <v>0</v>
      </c>
      <c r="I420" s="38">
        <f>ROUND(G420*H420,6)</f>
        <v>0</v>
      </c>
      <c r="L420" s="40">
        <v>0</v>
      </c>
      <c r="M420" s="34">
        <f>ROUND(ROUND(L420,2)*ROUND(G420,3),2)</f>
        <v>0</v>
      </c>
      <c r="N420" s="38" t="s">
        <v>55</v>
      </c>
      <c r="O420">
        <f>(M420*21)/100</f>
        <v>0</v>
      </c>
      <c r="P420" t="s">
        <v>27</v>
      </c>
    </row>
    <row r="421" spans="1:16" ht="12.5" x14ac:dyDescent="0.25">
      <c r="A421" s="37" t="s">
        <v>56</v>
      </c>
      <c r="E421" s="41" t="s">
        <v>52</v>
      </c>
    </row>
    <row r="422" spans="1:16" ht="13" x14ac:dyDescent="0.25">
      <c r="A422" s="37" t="s">
        <v>57</v>
      </c>
      <c r="E422" s="42" t="s">
        <v>87</v>
      </c>
    </row>
    <row r="423" spans="1:16" ht="12.5" x14ac:dyDescent="0.25">
      <c r="A423" t="s">
        <v>59</v>
      </c>
      <c r="E423" s="41" t="s">
        <v>52</v>
      </c>
    </row>
    <row r="424" spans="1:16" ht="12.5" x14ac:dyDescent="0.25">
      <c r="A424" t="s">
        <v>49</v>
      </c>
      <c r="B424" s="36" t="s">
        <v>137</v>
      </c>
      <c r="C424" s="36" t="s">
        <v>411</v>
      </c>
      <c r="D424" s="37" t="s">
        <v>52</v>
      </c>
      <c r="E424" s="13" t="s">
        <v>412</v>
      </c>
      <c r="F424" s="38" t="s">
        <v>63</v>
      </c>
      <c r="G424" s="39">
        <v>1</v>
      </c>
      <c r="H424" s="38">
        <v>0</v>
      </c>
      <c r="I424" s="38">
        <f>ROUND(G424*H424,6)</f>
        <v>0</v>
      </c>
      <c r="L424" s="40">
        <v>0</v>
      </c>
      <c r="M424" s="34">
        <f>ROUND(ROUND(L424,2)*ROUND(G424,3),2)</f>
        <v>0</v>
      </c>
      <c r="N424" s="38" t="s">
        <v>55</v>
      </c>
      <c r="O424">
        <f>(M424*21)/100</f>
        <v>0</v>
      </c>
      <c r="P424" t="s">
        <v>27</v>
      </c>
    </row>
    <row r="425" spans="1:16" ht="12.5" x14ac:dyDescent="0.25">
      <c r="A425" s="37" t="s">
        <v>56</v>
      </c>
      <c r="E425" s="41" t="s">
        <v>52</v>
      </c>
    </row>
    <row r="426" spans="1:16" ht="13" x14ac:dyDescent="0.25">
      <c r="A426" s="37" t="s">
        <v>57</v>
      </c>
      <c r="E426" s="42" t="s">
        <v>87</v>
      </c>
    </row>
    <row r="427" spans="1:16" ht="12.5" x14ac:dyDescent="0.25">
      <c r="A427" t="s">
        <v>59</v>
      </c>
      <c r="E427" s="41" t="s">
        <v>52</v>
      </c>
    </row>
    <row r="428" spans="1:16" ht="12.5" x14ac:dyDescent="0.25">
      <c r="A428" t="s">
        <v>49</v>
      </c>
      <c r="B428" s="36" t="s">
        <v>200</v>
      </c>
      <c r="C428" s="36" t="s">
        <v>413</v>
      </c>
      <c r="D428" s="37" t="s">
        <v>52</v>
      </c>
      <c r="E428" s="13" t="s">
        <v>414</v>
      </c>
      <c r="F428" s="38" t="s">
        <v>415</v>
      </c>
      <c r="G428" s="39">
        <v>200</v>
      </c>
      <c r="H428" s="38">
        <v>0</v>
      </c>
      <c r="I428" s="38">
        <f>ROUND(G428*H428,6)</f>
        <v>0</v>
      </c>
      <c r="L428" s="40">
        <v>0</v>
      </c>
      <c r="M428" s="34">
        <f>ROUND(ROUND(L428,2)*ROUND(G428,3),2)</f>
        <v>0</v>
      </c>
      <c r="N428" s="38" t="s">
        <v>55</v>
      </c>
      <c r="O428">
        <f>(M428*21)/100</f>
        <v>0</v>
      </c>
      <c r="P428" t="s">
        <v>27</v>
      </c>
    </row>
    <row r="429" spans="1:16" ht="12.5" x14ac:dyDescent="0.25">
      <c r="A429" s="37" t="s">
        <v>56</v>
      </c>
      <c r="E429" s="41" t="s">
        <v>52</v>
      </c>
    </row>
    <row r="430" spans="1:16" ht="13" x14ac:dyDescent="0.25">
      <c r="A430" s="37" t="s">
        <v>57</v>
      </c>
      <c r="E430" s="42" t="s">
        <v>267</v>
      </c>
    </row>
    <row r="431" spans="1:16" ht="12.5" x14ac:dyDescent="0.25">
      <c r="A431" t="s">
        <v>59</v>
      </c>
      <c r="E431" s="41" t="s">
        <v>52</v>
      </c>
    </row>
    <row r="432" spans="1:16" ht="12.5" x14ac:dyDescent="0.25">
      <c r="A432" t="s">
        <v>49</v>
      </c>
      <c r="B432" s="36" t="s">
        <v>260</v>
      </c>
      <c r="C432" s="36" t="s">
        <v>416</v>
      </c>
      <c r="D432" s="37" t="s">
        <v>52</v>
      </c>
      <c r="E432" s="13" t="s">
        <v>417</v>
      </c>
      <c r="F432" s="38" t="s">
        <v>63</v>
      </c>
      <c r="G432" s="39">
        <v>1</v>
      </c>
      <c r="H432" s="38">
        <v>0</v>
      </c>
      <c r="I432" s="38">
        <f>ROUND(G432*H432,6)</f>
        <v>0</v>
      </c>
      <c r="L432" s="40">
        <v>0</v>
      </c>
      <c r="M432" s="34">
        <f>ROUND(ROUND(L432,2)*ROUND(G432,3),2)</f>
        <v>0</v>
      </c>
      <c r="N432" s="38" t="s">
        <v>55</v>
      </c>
      <c r="O432">
        <f>(M432*21)/100</f>
        <v>0</v>
      </c>
      <c r="P432" t="s">
        <v>27</v>
      </c>
    </row>
    <row r="433" spans="1:16" ht="12.5" x14ac:dyDescent="0.25">
      <c r="A433" s="37" t="s">
        <v>56</v>
      </c>
      <c r="E433" s="41" t="s">
        <v>52</v>
      </c>
    </row>
    <row r="434" spans="1:16" ht="13" x14ac:dyDescent="0.25">
      <c r="A434" s="37" t="s">
        <v>57</v>
      </c>
      <c r="E434" s="42" t="s">
        <v>87</v>
      </c>
    </row>
    <row r="435" spans="1:16" ht="12.5" x14ac:dyDescent="0.25">
      <c r="A435" t="s">
        <v>59</v>
      </c>
      <c r="E435" s="41" t="s">
        <v>52</v>
      </c>
    </row>
    <row r="436" spans="1:16" ht="13" x14ac:dyDescent="0.3">
      <c r="A436" t="s">
        <v>46</v>
      </c>
      <c r="C436" s="33" t="s">
        <v>418</v>
      </c>
      <c r="E436" s="35" t="s">
        <v>419</v>
      </c>
      <c r="J436" s="34">
        <f>0</f>
        <v>0</v>
      </c>
      <c r="K436" s="34">
        <f>0</f>
        <v>0</v>
      </c>
      <c r="L436" s="34">
        <f>0+L437</f>
        <v>0</v>
      </c>
      <c r="M436" s="34">
        <f>0+M437</f>
        <v>0</v>
      </c>
    </row>
    <row r="437" spans="1:16" ht="12.5" x14ac:dyDescent="0.25">
      <c r="A437" t="s">
        <v>49</v>
      </c>
      <c r="B437" s="36" t="s">
        <v>378</v>
      </c>
      <c r="C437" s="36" t="s">
        <v>420</v>
      </c>
      <c r="D437" s="37" t="s">
        <v>52</v>
      </c>
      <c r="E437" s="13" t="s">
        <v>421</v>
      </c>
      <c r="F437" s="38" t="s">
        <v>54</v>
      </c>
      <c r="G437" s="39">
        <v>1</v>
      </c>
      <c r="H437" s="38">
        <v>0</v>
      </c>
      <c r="I437" s="38">
        <f>ROUND(G437*H437,6)</f>
        <v>0</v>
      </c>
      <c r="L437" s="40">
        <v>0</v>
      </c>
      <c r="M437" s="34">
        <f>ROUND(ROUND(L437,2)*ROUND(G437,3),2)</f>
        <v>0</v>
      </c>
      <c r="N437" s="38" t="s">
        <v>55</v>
      </c>
      <c r="O437">
        <f>(M437*21)/100</f>
        <v>0</v>
      </c>
      <c r="P437" t="s">
        <v>27</v>
      </c>
    </row>
    <row r="438" spans="1:16" ht="12.5" x14ac:dyDescent="0.25">
      <c r="A438" s="37" t="s">
        <v>56</v>
      </c>
      <c r="E438" s="41" t="s">
        <v>422</v>
      </c>
    </row>
    <row r="439" spans="1:16" ht="13" x14ac:dyDescent="0.25">
      <c r="A439" s="37" t="s">
        <v>57</v>
      </c>
      <c r="E439" s="42" t="s">
        <v>423</v>
      </c>
    </row>
    <row r="440" spans="1:16" ht="25" x14ac:dyDescent="0.25">
      <c r="A440" t="s">
        <v>59</v>
      </c>
      <c r="E440" s="41" t="s">
        <v>424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419"/>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425</v>
      </c>
      <c r="M3" s="43">
        <f>Rekapitulace!C12</f>
        <v>0</v>
      </c>
      <c r="N3" s="25" t="s">
        <v>0</v>
      </c>
      <c r="O3" t="s">
        <v>23</v>
      </c>
      <c r="P3" t="s">
        <v>27</v>
      </c>
    </row>
    <row r="4" spans="1:20" ht="32" customHeight="1" x14ac:dyDescent="0.25">
      <c r="A4" s="28" t="s">
        <v>20</v>
      </c>
      <c r="B4" s="29" t="s">
        <v>28</v>
      </c>
      <c r="C4" s="2" t="s">
        <v>425</v>
      </c>
      <c r="D4" s="9"/>
      <c r="E4" s="3" t="s">
        <v>426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COUNTIFS(L8:L416,"=0",A8:A416,"P")+COUNTIFS(L8:L416,"",A8:A416,"P")+SUM(Q8:Q416)</f>
        <v>102</v>
      </c>
    </row>
    <row r="8" spans="1:20" ht="13" x14ac:dyDescent="0.3">
      <c r="A8" t="s">
        <v>44</v>
      </c>
      <c r="C8" s="30" t="s">
        <v>429</v>
      </c>
      <c r="E8" s="32" t="s">
        <v>428</v>
      </c>
      <c r="J8" s="31">
        <f>0+J9+J34+J275</f>
        <v>0</v>
      </c>
      <c r="K8" s="31">
        <f>0+K9+K34+K275</f>
        <v>0</v>
      </c>
      <c r="L8" s="31">
        <f>0+L9+L34+L275</f>
        <v>0</v>
      </c>
      <c r="M8" s="31">
        <f>0+M9+M34+M275</f>
        <v>0</v>
      </c>
    </row>
    <row r="9" spans="1:20" ht="13" x14ac:dyDescent="0.3">
      <c r="A9" t="s">
        <v>46</v>
      </c>
      <c r="C9" s="33" t="s">
        <v>430</v>
      </c>
      <c r="E9" s="35" t="s">
        <v>431</v>
      </c>
      <c r="J9" s="34">
        <f>0</f>
        <v>0</v>
      </c>
      <c r="K9" s="34">
        <f>0</f>
        <v>0</v>
      </c>
      <c r="L9" s="34">
        <f>0+L10+L14+L18+L22+L26+L30</f>
        <v>0</v>
      </c>
      <c r="M9" s="34">
        <f>0+M10+M14+M18+M22+M26+M30</f>
        <v>0</v>
      </c>
    </row>
    <row r="10" spans="1:20" ht="12.5" x14ac:dyDescent="0.25">
      <c r="A10" t="s">
        <v>49</v>
      </c>
      <c r="B10" s="36" t="s">
        <v>50</v>
      </c>
      <c r="C10" s="36" t="s">
        <v>51</v>
      </c>
      <c r="D10" s="37" t="s">
        <v>52</v>
      </c>
      <c r="E10" s="13" t="s">
        <v>432</v>
      </c>
      <c r="F10" s="38" t="s">
        <v>63</v>
      </c>
      <c r="G10" s="39">
        <v>1</v>
      </c>
      <c r="H10" s="38">
        <v>0</v>
      </c>
      <c r="I10" s="38">
        <f>ROUND(G10*H10,6)</f>
        <v>0</v>
      </c>
      <c r="L10" s="40">
        <v>0</v>
      </c>
      <c r="M10" s="34">
        <f>ROUND(ROUND(L10,2)*ROUND(G10,3),2)</f>
        <v>0</v>
      </c>
      <c r="N10" s="38" t="s">
        <v>55</v>
      </c>
      <c r="O10">
        <f>(M10*21)/100</f>
        <v>0</v>
      </c>
      <c r="P10" t="s">
        <v>27</v>
      </c>
    </row>
    <row r="11" spans="1:20" ht="25" x14ac:dyDescent="0.25">
      <c r="A11" s="37" t="s">
        <v>56</v>
      </c>
      <c r="E11" s="41" t="s">
        <v>433</v>
      </c>
    </row>
    <row r="12" spans="1:20" ht="13" x14ac:dyDescent="0.25">
      <c r="A12" s="37" t="s">
        <v>57</v>
      </c>
      <c r="E12" s="42" t="s">
        <v>434</v>
      </c>
    </row>
    <row r="13" spans="1:20" ht="37.5" x14ac:dyDescent="0.25">
      <c r="A13" t="s">
        <v>59</v>
      </c>
      <c r="E13" s="41" t="s">
        <v>435</v>
      </c>
    </row>
    <row r="14" spans="1:20" ht="12.5" x14ac:dyDescent="0.25">
      <c r="A14" t="s">
        <v>49</v>
      </c>
      <c r="B14" s="36" t="s">
        <v>27</v>
      </c>
      <c r="C14" s="36" t="s">
        <v>61</v>
      </c>
      <c r="D14" s="37" t="s">
        <v>52</v>
      </c>
      <c r="E14" s="13" t="s">
        <v>436</v>
      </c>
      <c r="F14" s="38" t="s">
        <v>63</v>
      </c>
      <c r="G14" s="39">
        <v>1</v>
      </c>
      <c r="H14" s="38">
        <v>0</v>
      </c>
      <c r="I14" s="38">
        <f>ROUND(G14*H14,6)</f>
        <v>0</v>
      </c>
      <c r="L14" s="40">
        <v>0</v>
      </c>
      <c r="M14" s="34">
        <f>ROUND(ROUND(L14,2)*ROUND(G14,3),2)</f>
        <v>0</v>
      </c>
      <c r="N14" s="38" t="s">
        <v>55</v>
      </c>
      <c r="O14">
        <f>(M14*21)/100</f>
        <v>0</v>
      </c>
      <c r="P14" t="s">
        <v>27</v>
      </c>
    </row>
    <row r="15" spans="1:20" ht="37.5" x14ac:dyDescent="0.25">
      <c r="A15" s="37" t="s">
        <v>56</v>
      </c>
      <c r="E15" s="41" t="s">
        <v>437</v>
      </c>
    </row>
    <row r="16" spans="1:20" ht="13" x14ac:dyDescent="0.25">
      <c r="A16" s="37" t="s">
        <v>57</v>
      </c>
      <c r="E16" s="42" t="s">
        <v>434</v>
      </c>
    </row>
    <row r="17" spans="1:16" ht="50" x14ac:dyDescent="0.25">
      <c r="A17" t="s">
        <v>59</v>
      </c>
      <c r="E17" s="41" t="s">
        <v>438</v>
      </c>
    </row>
    <row r="18" spans="1:16" ht="25" x14ac:dyDescent="0.25">
      <c r="A18" t="s">
        <v>49</v>
      </c>
      <c r="B18" s="36" t="s">
        <v>26</v>
      </c>
      <c r="C18" s="36" t="s">
        <v>65</v>
      </c>
      <c r="D18" s="37" t="s">
        <v>52</v>
      </c>
      <c r="E18" s="13" t="s">
        <v>439</v>
      </c>
      <c r="F18" s="38" t="s">
        <v>440</v>
      </c>
      <c r="G18" s="39">
        <v>1</v>
      </c>
      <c r="H18" s="38">
        <v>0</v>
      </c>
      <c r="I18" s="38">
        <f>ROUND(G18*H18,6)</f>
        <v>0</v>
      </c>
      <c r="L18" s="40">
        <v>0</v>
      </c>
      <c r="M18" s="34">
        <f>ROUND(ROUND(L18,2)*ROUND(G18,3),2)</f>
        <v>0</v>
      </c>
      <c r="N18" s="38" t="s">
        <v>55</v>
      </c>
      <c r="O18">
        <f>(M18*21)/100</f>
        <v>0</v>
      </c>
      <c r="P18" t="s">
        <v>27</v>
      </c>
    </row>
    <row r="19" spans="1:16" ht="12.5" x14ac:dyDescent="0.25">
      <c r="A19" s="37" t="s">
        <v>56</v>
      </c>
      <c r="E19" s="41" t="s">
        <v>52</v>
      </c>
    </row>
    <row r="20" spans="1:16" ht="13" x14ac:dyDescent="0.25">
      <c r="A20" s="37" t="s">
        <v>57</v>
      </c>
      <c r="E20" s="42" t="s">
        <v>434</v>
      </c>
    </row>
    <row r="21" spans="1:16" ht="12.5" x14ac:dyDescent="0.25">
      <c r="A21" t="s">
        <v>59</v>
      </c>
      <c r="E21" s="41" t="s">
        <v>52</v>
      </c>
    </row>
    <row r="22" spans="1:16" ht="12.5" x14ac:dyDescent="0.25">
      <c r="A22" t="s">
        <v>49</v>
      </c>
      <c r="B22" s="36" t="s">
        <v>68</v>
      </c>
      <c r="C22" s="36" t="s">
        <v>69</v>
      </c>
      <c r="D22" s="37" t="s">
        <v>52</v>
      </c>
      <c r="E22" s="13" t="s">
        <v>441</v>
      </c>
      <c r="F22" s="38" t="s">
        <v>440</v>
      </c>
      <c r="G22" s="39">
        <v>1</v>
      </c>
      <c r="H22" s="38">
        <v>0</v>
      </c>
      <c r="I22" s="38">
        <f>ROUND(G22*H22,6)</f>
        <v>0</v>
      </c>
      <c r="L22" s="40">
        <v>0</v>
      </c>
      <c r="M22" s="34">
        <f>ROUND(ROUND(L22,2)*ROUND(G22,3),2)</f>
        <v>0</v>
      </c>
      <c r="N22" s="38" t="s">
        <v>55</v>
      </c>
      <c r="O22">
        <f>(M22*21)/100</f>
        <v>0</v>
      </c>
      <c r="P22" t="s">
        <v>27</v>
      </c>
    </row>
    <row r="23" spans="1:16" ht="12.5" x14ac:dyDescent="0.25">
      <c r="A23" s="37" t="s">
        <v>56</v>
      </c>
      <c r="E23" s="41" t="s">
        <v>52</v>
      </c>
    </row>
    <row r="24" spans="1:16" ht="13" x14ac:dyDescent="0.25">
      <c r="A24" s="37" t="s">
        <v>57</v>
      </c>
      <c r="E24" s="42" t="s">
        <v>434</v>
      </c>
    </row>
    <row r="25" spans="1:16" ht="12.5" x14ac:dyDescent="0.25">
      <c r="A25" t="s">
        <v>59</v>
      </c>
      <c r="E25" s="41" t="s">
        <v>52</v>
      </c>
    </row>
    <row r="26" spans="1:16" ht="25" x14ac:dyDescent="0.25">
      <c r="A26" t="s">
        <v>49</v>
      </c>
      <c r="B26" s="36" t="s">
        <v>71</v>
      </c>
      <c r="C26" s="36" t="s">
        <v>72</v>
      </c>
      <c r="D26" s="37" t="s">
        <v>52</v>
      </c>
      <c r="E26" s="13" t="s">
        <v>442</v>
      </c>
      <c r="F26" s="38" t="s">
        <v>440</v>
      </c>
      <c r="G26" s="39">
        <v>1</v>
      </c>
      <c r="H26" s="38">
        <v>0</v>
      </c>
      <c r="I26" s="38">
        <f>ROUND(G26*H26,6)</f>
        <v>0</v>
      </c>
      <c r="L26" s="40">
        <v>0</v>
      </c>
      <c r="M26" s="34">
        <f>ROUND(ROUND(L26,2)*ROUND(G26,3),2)</f>
        <v>0</v>
      </c>
      <c r="N26" s="38" t="s">
        <v>55</v>
      </c>
      <c r="O26">
        <f>(M26*21)/100</f>
        <v>0</v>
      </c>
      <c r="P26" t="s">
        <v>27</v>
      </c>
    </row>
    <row r="27" spans="1:16" ht="12.5" x14ac:dyDescent="0.25">
      <c r="A27" s="37" t="s">
        <v>56</v>
      </c>
      <c r="E27" s="41" t="s">
        <v>52</v>
      </c>
    </row>
    <row r="28" spans="1:16" ht="13" x14ac:dyDescent="0.25">
      <c r="A28" s="37" t="s">
        <v>57</v>
      </c>
      <c r="E28" s="42" t="s">
        <v>434</v>
      </c>
    </row>
    <row r="29" spans="1:16" ht="12.5" x14ac:dyDescent="0.25">
      <c r="A29" t="s">
        <v>59</v>
      </c>
      <c r="E29" s="41" t="s">
        <v>52</v>
      </c>
    </row>
    <row r="30" spans="1:16" ht="12.5" x14ac:dyDescent="0.25">
      <c r="A30" t="s">
        <v>49</v>
      </c>
      <c r="B30" s="36" t="s">
        <v>74</v>
      </c>
      <c r="C30" s="36" t="s">
        <v>75</v>
      </c>
      <c r="D30" s="37" t="s">
        <v>52</v>
      </c>
      <c r="E30" s="13" t="s">
        <v>441</v>
      </c>
      <c r="F30" s="38" t="s">
        <v>440</v>
      </c>
      <c r="G30" s="39">
        <v>1</v>
      </c>
      <c r="H30" s="38">
        <v>0</v>
      </c>
      <c r="I30" s="38">
        <f>ROUND(G30*H30,6)</f>
        <v>0</v>
      </c>
      <c r="L30" s="40">
        <v>0</v>
      </c>
      <c r="M30" s="34">
        <f>ROUND(ROUND(L30,2)*ROUND(G30,3),2)</f>
        <v>0</v>
      </c>
      <c r="N30" s="38" t="s">
        <v>55</v>
      </c>
      <c r="O30">
        <f>(M30*21)/100</f>
        <v>0</v>
      </c>
      <c r="P30" t="s">
        <v>27</v>
      </c>
    </row>
    <row r="31" spans="1:16" ht="12.5" x14ac:dyDescent="0.25">
      <c r="A31" s="37" t="s">
        <v>56</v>
      </c>
      <c r="E31" s="41" t="s">
        <v>52</v>
      </c>
    </row>
    <row r="32" spans="1:16" ht="13" x14ac:dyDescent="0.25">
      <c r="A32" s="37" t="s">
        <v>57</v>
      </c>
      <c r="E32" s="42" t="s">
        <v>434</v>
      </c>
    </row>
    <row r="33" spans="1:16" ht="12.5" x14ac:dyDescent="0.25">
      <c r="A33" t="s">
        <v>59</v>
      </c>
      <c r="E33" s="41" t="s">
        <v>52</v>
      </c>
    </row>
    <row r="34" spans="1:16" ht="13" x14ac:dyDescent="0.3">
      <c r="A34" t="s">
        <v>46</v>
      </c>
      <c r="C34" s="33" t="s">
        <v>443</v>
      </c>
      <c r="E34" s="35" t="s">
        <v>444</v>
      </c>
      <c r="J34" s="34">
        <f>0</f>
        <v>0</v>
      </c>
      <c r="K34" s="34">
        <f>0</f>
        <v>0</v>
      </c>
      <c r="L34" s="34">
        <f>0+L35+L39+L43+L47+L51+L55+L59+L63+L67+L71+L75+L79+L83+L87+L91+L95+L99+L103+L107+L111+L115+L119+L123+L127+L131+L135+L139+L143+L147+L151+L155+L159+L163+L167+L171+L175+L179+L183+L187+L191+L195+L199+L203+L207+L211+L215+L219+L223+L227+L231+L235+L239+L243+L247+L251+L255+L259+L263+L267+L271</f>
        <v>0</v>
      </c>
      <c r="M34" s="34">
        <f>0+M35+M39+M43+M47+M51+M55+M59+M63+M67+M71+M75+M79+M83+M87+M91+M95+M99+M103+M107+M111+M115+M119+M123+M127+M131+M135+M139+M143+M147+M151+M155+M159+M163+M167+M171+M175+M179+M183+M187+M191+M195+M199+M203+M207+M211+M215+M219+M223+M227+M231+M235+M239+M243+M247+M251+M255+M259+M263+M267+M271</f>
        <v>0</v>
      </c>
    </row>
    <row r="35" spans="1:16" ht="12.5" x14ac:dyDescent="0.25">
      <c r="A35" t="s">
        <v>49</v>
      </c>
      <c r="B35" s="36" t="s">
        <v>77</v>
      </c>
      <c r="C35" s="36" t="s">
        <v>78</v>
      </c>
      <c r="D35" s="37" t="s">
        <v>52</v>
      </c>
      <c r="E35" s="13" t="s">
        <v>445</v>
      </c>
      <c r="F35" s="38" t="s">
        <v>211</v>
      </c>
      <c r="G35" s="39">
        <v>1</v>
      </c>
      <c r="H35" s="38">
        <v>0</v>
      </c>
      <c r="I35" s="38">
        <f>ROUND(G35*H35,6)</f>
        <v>0</v>
      </c>
      <c r="L35" s="40">
        <v>0</v>
      </c>
      <c r="M35" s="34">
        <f>ROUND(ROUND(L35,2)*ROUND(G35,3),2)</f>
        <v>0</v>
      </c>
      <c r="N35" s="38" t="s">
        <v>55</v>
      </c>
      <c r="O35">
        <f>(M35*21)/100</f>
        <v>0</v>
      </c>
      <c r="P35" t="s">
        <v>27</v>
      </c>
    </row>
    <row r="36" spans="1:16" ht="12.5" x14ac:dyDescent="0.25">
      <c r="A36" s="37" t="s">
        <v>56</v>
      </c>
      <c r="E36" s="41" t="s">
        <v>52</v>
      </c>
    </row>
    <row r="37" spans="1:16" ht="13" x14ac:dyDescent="0.25">
      <c r="A37" s="37" t="s">
        <v>57</v>
      </c>
      <c r="E37" s="42" t="s">
        <v>446</v>
      </c>
    </row>
    <row r="38" spans="1:16" ht="12.5" x14ac:dyDescent="0.25">
      <c r="A38" t="s">
        <v>59</v>
      </c>
      <c r="E38" s="41" t="s">
        <v>52</v>
      </c>
    </row>
    <row r="39" spans="1:16" ht="12.5" x14ac:dyDescent="0.25">
      <c r="A39" t="s">
        <v>49</v>
      </c>
      <c r="B39" s="36" t="s">
        <v>80</v>
      </c>
      <c r="C39" s="36" t="s">
        <v>81</v>
      </c>
      <c r="D39" s="37" t="s">
        <v>52</v>
      </c>
      <c r="E39" s="13" t="s">
        <v>447</v>
      </c>
      <c r="F39" s="38" t="s">
        <v>440</v>
      </c>
      <c r="G39" s="39">
        <v>5</v>
      </c>
      <c r="H39" s="38">
        <v>0</v>
      </c>
      <c r="I39" s="38">
        <f>ROUND(G39*H39,6)</f>
        <v>0</v>
      </c>
      <c r="L39" s="40">
        <v>0</v>
      </c>
      <c r="M39" s="34">
        <f>ROUND(ROUND(L39,2)*ROUND(G39,3),2)</f>
        <v>0</v>
      </c>
      <c r="N39" s="38" t="s">
        <v>55</v>
      </c>
      <c r="O39">
        <f>(M39*21)/100</f>
        <v>0</v>
      </c>
      <c r="P39" t="s">
        <v>27</v>
      </c>
    </row>
    <row r="40" spans="1:16" ht="62.5" x14ac:dyDescent="0.25">
      <c r="A40" s="37" t="s">
        <v>56</v>
      </c>
      <c r="E40" s="41" t="s">
        <v>448</v>
      </c>
    </row>
    <row r="41" spans="1:16" ht="13" x14ac:dyDescent="0.25">
      <c r="A41" s="37" t="s">
        <v>57</v>
      </c>
      <c r="E41" s="42" t="s">
        <v>449</v>
      </c>
    </row>
    <row r="42" spans="1:16" ht="12.5" x14ac:dyDescent="0.25">
      <c r="A42" t="s">
        <v>59</v>
      </c>
      <c r="E42" s="41" t="s">
        <v>52</v>
      </c>
    </row>
    <row r="43" spans="1:16" ht="25" x14ac:dyDescent="0.25">
      <c r="A43" t="s">
        <v>49</v>
      </c>
      <c r="B43" s="36" t="s">
        <v>84</v>
      </c>
      <c r="C43" s="36" t="s">
        <v>85</v>
      </c>
      <c r="D43" s="37" t="s">
        <v>52</v>
      </c>
      <c r="E43" s="13" t="s">
        <v>450</v>
      </c>
      <c r="F43" s="38" t="s">
        <v>211</v>
      </c>
      <c r="G43" s="39">
        <v>110</v>
      </c>
      <c r="H43" s="38">
        <v>0</v>
      </c>
      <c r="I43" s="38">
        <f>ROUND(G43*H43,6)</f>
        <v>0</v>
      </c>
      <c r="L43" s="40">
        <v>0</v>
      </c>
      <c r="M43" s="34">
        <f>ROUND(ROUND(L43,2)*ROUND(G43,3),2)</f>
        <v>0</v>
      </c>
      <c r="N43" s="38" t="s">
        <v>55</v>
      </c>
      <c r="O43">
        <f>(M43*21)/100</f>
        <v>0</v>
      </c>
      <c r="P43" t="s">
        <v>27</v>
      </c>
    </row>
    <row r="44" spans="1:16" ht="12.5" x14ac:dyDescent="0.25">
      <c r="A44" s="37" t="s">
        <v>56</v>
      </c>
      <c r="E44" s="41" t="s">
        <v>52</v>
      </c>
    </row>
    <row r="45" spans="1:16" ht="13" x14ac:dyDescent="0.25">
      <c r="A45" s="37" t="s">
        <v>57</v>
      </c>
      <c r="E45" s="42" t="s">
        <v>451</v>
      </c>
    </row>
    <row r="46" spans="1:16" ht="12.5" x14ac:dyDescent="0.25">
      <c r="A46" t="s">
        <v>59</v>
      </c>
      <c r="E46" s="41" t="s">
        <v>52</v>
      </c>
    </row>
    <row r="47" spans="1:16" ht="12.5" x14ac:dyDescent="0.25">
      <c r="A47" t="s">
        <v>49</v>
      </c>
      <c r="B47" s="36" t="s">
        <v>88</v>
      </c>
      <c r="C47" s="36" t="s">
        <v>89</v>
      </c>
      <c r="D47" s="37" t="s">
        <v>52</v>
      </c>
      <c r="E47" s="13" t="s">
        <v>452</v>
      </c>
      <c r="F47" s="38" t="s">
        <v>440</v>
      </c>
      <c r="G47" s="39">
        <v>5</v>
      </c>
      <c r="H47" s="38">
        <v>0</v>
      </c>
      <c r="I47" s="38">
        <f>ROUND(G47*H47,6)</f>
        <v>0</v>
      </c>
      <c r="L47" s="40">
        <v>0</v>
      </c>
      <c r="M47" s="34">
        <f>ROUND(ROUND(L47,2)*ROUND(G47,3),2)</f>
        <v>0</v>
      </c>
      <c r="N47" s="38" t="s">
        <v>55</v>
      </c>
      <c r="O47">
        <f>(M47*21)/100</f>
        <v>0</v>
      </c>
      <c r="P47" t="s">
        <v>27</v>
      </c>
    </row>
    <row r="48" spans="1:16" ht="12.5" x14ac:dyDescent="0.25">
      <c r="A48" s="37" t="s">
        <v>56</v>
      </c>
      <c r="E48" s="41" t="s">
        <v>52</v>
      </c>
    </row>
    <row r="49" spans="1:16" ht="13" x14ac:dyDescent="0.25">
      <c r="A49" s="37" t="s">
        <v>57</v>
      </c>
      <c r="E49" s="42" t="s">
        <v>449</v>
      </c>
    </row>
    <row r="50" spans="1:16" ht="12.5" x14ac:dyDescent="0.25">
      <c r="A50" t="s">
        <v>59</v>
      </c>
      <c r="E50" s="41" t="s">
        <v>52</v>
      </c>
    </row>
    <row r="51" spans="1:16" ht="12.5" x14ac:dyDescent="0.25">
      <c r="A51" t="s">
        <v>49</v>
      </c>
      <c r="B51" s="36" t="s">
        <v>92</v>
      </c>
      <c r="C51" s="36" t="s">
        <v>93</v>
      </c>
      <c r="D51" s="37" t="s">
        <v>52</v>
      </c>
      <c r="E51" s="13" t="s">
        <v>453</v>
      </c>
      <c r="F51" s="38" t="s">
        <v>440</v>
      </c>
      <c r="G51" s="39">
        <v>1</v>
      </c>
      <c r="H51" s="38">
        <v>0</v>
      </c>
      <c r="I51" s="38">
        <f>ROUND(G51*H51,6)</f>
        <v>0</v>
      </c>
      <c r="L51" s="40">
        <v>0</v>
      </c>
      <c r="M51" s="34">
        <f>ROUND(ROUND(L51,2)*ROUND(G51,3),2)</f>
        <v>0</v>
      </c>
      <c r="N51" s="38" t="s">
        <v>55</v>
      </c>
      <c r="O51">
        <f>(M51*21)/100</f>
        <v>0</v>
      </c>
      <c r="P51" t="s">
        <v>27</v>
      </c>
    </row>
    <row r="52" spans="1:16" ht="12.5" x14ac:dyDescent="0.25">
      <c r="A52" s="37" t="s">
        <v>56</v>
      </c>
      <c r="E52" s="41" t="s">
        <v>454</v>
      </c>
    </row>
    <row r="53" spans="1:16" ht="13" x14ac:dyDescent="0.25">
      <c r="A53" s="37" t="s">
        <v>57</v>
      </c>
      <c r="E53" s="42" t="s">
        <v>434</v>
      </c>
    </row>
    <row r="54" spans="1:16" ht="12.5" x14ac:dyDescent="0.25">
      <c r="A54" t="s">
        <v>59</v>
      </c>
      <c r="E54" s="41" t="s">
        <v>52</v>
      </c>
    </row>
    <row r="55" spans="1:16" ht="12.5" x14ac:dyDescent="0.25">
      <c r="A55" t="s">
        <v>49</v>
      </c>
      <c r="B55" s="36" t="s">
        <v>95</v>
      </c>
      <c r="C55" s="36" t="s">
        <v>96</v>
      </c>
      <c r="D55" s="37" t="s">
        <v>52</v>
      </c>
      <c r="E55" s="13" t="s">
        <v>455</v>
      </c>
      <c r="F55" s="38" t="s">
        <v>211</v>
      </c>
      <c r="G55" s="39">
        <v>20</v>
      </c>
      <c r="H55" s="38">
        <v>0</v>
      </c>
      <c r="I55" s="38">
        <f>ROUND(G55*H55,6)</f>
        <v>0</v>
      </c>
      <c r="L55" s="40">
        <v>0</v>
      </c>
      <c r="M55" s="34">
        <f>ROUND(ROUND(L55,2)*ROUND(G55,3),2)</f>
        <v>0</v>
      </c>
      <c r="N55" s="38" t="s">
        <v>55</v>
      </c>
      <c r="O55">
        <f>(M55*21)/100</f>
        <v>0</v>
      </c>
      <c r="P55" t="s">
        <v>27</v>
      </c>
    </row>
    <row r="56" spans="1:16" ht="12.5" x14ac:dyDescent="0.25">
      <c r="A56" s="37" t="s">
        <v>56</v>
      </c>
      <c r="E56" s="41" t="s">
        <v>52</v>
      </c>
    </row>
    <row r="57" spans="1:16" ht="13" x14ac:dyDescent="0.25">
      <c r="A57" s="37" t="s">
        <v>57</v>
      </c>
      <c r="E57" s="42" t="s">
        <v>456</v>
      </c>
    </row>
    <row r="58" spans="1:16" ht="12.5" x14ac:dyDescent="0.25">
      <c r="A58" t="s">
        <v>59</v>
      </c>
      <c r="E58" s="41" t="s">
        <v>52</v>
      </c>
    </row>
    <row r="59" spans="1:16" ht="12.5" x14ac:dyDescent="0.25">
      <c r="A59" t="s">
        <v>49</v>
      </c>
      <c r="B59" s="36" t="s">
        <v>99</v>
      </c>
      <c r="C59" s="36" t="s">
        <v>100</v>
      </c>
      <c r="D59" s="37" t="s">
        <v>52</v>
      </c>
      <c r="E59" s="13" t="s">
        <v>457</v>
      </c>
      <c r="F59" s="38" t="s">
        <v>211</v>
      </c>
      <c r="G59" s="39">
        <v>6</v>
      </c>
      <c r="H59" s="38">
        <v>0</v>
      </c>
      <c r="I59" s="38">
        <f>ROUND(G59*H59,6)</f>
        <v>0</v>
      </c>
      <c r="L59" s="40">
        <v>0</v>
      </c>
      <c r="M59" s="34">
        <f>ROUND(ROUND(L59,2)*ROUND(G59,3),2)</f>
        <v>0</v>
      </c>
      <c r="N59" s="38" t="s">
        <v>55</v>
      </c>
      <c r="O59">
        <f>(M59*21)/100</f>
        <v>0</v>
      </c>
      <c r="P59" t="s">
        <v>27</v>
      </c>
    </row>
    <row r="60" spans="1:16" ht="12.5" x14ac:dyDescent="0.25">
      <c r="A60" s="37" t="s">
        <v>56</v>
      </c>
      <c r="E60" s="41" t="s">
        <v>52</v>
      </c>
    </row>
    <row r="61" spans="1:16" ht="13" x14ac:dyDescent="0.25">
      <c r="A61" s="37" t="s">
        <v>57</v>
      </c>
      <c r="E61" s="42" t="s">
        <v>458</v>
      </c>
    </row>
    <row r="62" spans="1:16" ht="12.5" x14ac:dyDescent="0.25">
      <c r="A62" t="s">
        <v>59</v>
      </c>
      <c r="E62" s="41" t="s">
        <v>52</v>
      </c>
    </row>
    <row r="63" spans="1:16" ht="12.5" x14ac:dyDescent="0.25">
      <c r="A63" t="s">
        <v>49</v>
      </c>
      <c r="B63" s="36" t="s">
        <v>103</v>
      </c>
      <c r="C63" s="36" t="s">
        <v>104</v>
      </c>
      <c r="D63" s="37" t="s">
        <v>52</v>
      </c>
      <c r="E63" s="13" t="s">
        <v>459</v>
      </c>
      <c r="F63" s="38" t="s">
        <v>211</v>
      </c>
      <c r="G63" s="39">
        <v>2</v>
      </c>
      <c r="H63" s="38">
        <v>0</v>
      </c>
      <c r="I63" s="38">
        <f>ROUND(G63*H63,6)</f>
        <v>0</v>
      </c>
      <c r="L63" s="40">
        <v>0</v>
      </c>
      <c r="M63" s="34">
        <f>ROUND(ROUND(L63,2)*ROUND(G63,3),2)</f>
        <v>0</v>
      </c>
      <c r="N63" s="38" t="s">
        <v>55</v>
      </c>
      <c r="O63">
        <f>(M63*21)/100</f>
        <v>0</v>
      </c>
      <c r="P63" t="s">
        <v>27</v>
      </c>
    </row>
    <row r="64" spans="1:16" ht="12.5" x14ac:dyDescent="0.25">
      <c r="A64" s="37" t="s">
        <v>56</v>
      </c>
      <c r="E64" s="41" t="s">
        <v>52</v>
      </c>
    </row>
    <row r="65" spans="1:16" ht="13" x14ac:dyDescent="0.25">
      <c r="A65" s="37" t="s">
        <v>57</v>
      </c>
      <c r="E65" s="42" t="s">
        <v>460</v>
      </c>
    </row>
    <row r="66" spans="1:16" ht="12.5" x14ac:dyDescent="0.25">
      <c r="A66" t="s">
        <v>59</v>
      </c>
      <c r="E66" s="41" t="s">
        <v>461</v>
      </c>
    </row>
    <row r="67" spans="1:16" ht="12.5" x14ac:dyDescent="0.25">
      <c r="A67" t="s">
        <v>49</v>
      </c>
      <c r="B67" s="36" t="s">
        <v>106</v>
      </c>
      <c r="C67" s="36" t="s">
        <v>107</v>
      </c>
      <c r="D67" s="37" t="s">
        <v>52</v>
      </c>
      <c r="E67" s="13" t="s">
        <v>462</v>
      </c>
      <c r="F67" s="38" t="s">
        <v>211</v>
      </c>
      <c r="G67" s="39">
        <v>2</v>
      </c>
      <c r="H67" s="38">
        <v>0</v>
      </c>
      <c r="I67" s="38">
        <f>ROUND(G67*H67,6)</f>
        <v>0</v>
      </c>
      <c r="L67" s="40">
        <v>0</v>
      </c>
      <c r="M67" s="34">
        <f>ROUND(ROUND(L67,2)*ROUND(G67,3),2)</f>
        <v>0</v>
      </c>
      <c r="N67" s="38" t="s">
        <v>55</v>
      </c>
      <c r="O67">
        <f>(M67*21)/100</f>
        <v>0</v>
      </c>
      <c r="P67" t="s">
        <v>27</v>
      </c>
    </row>
    <row r="68" spans="1:16" ht="12.5" x14ac:dyDescent="0.25">
      <c r="A68" s="37" t="s">
        <v>56</v>
      </c>
      <c r="E68" s="41" t="s">
        <v>52</v>
      </c>
    </row>
    <row r="69" spans="1:16" ht="13" x14ac:dyDescent="0.25">
      <c r="A69" s="37" t="s">
        <v>57</v>
      </c>
      <c r="E69" s="42" t="s">
        <v>460</v>
      </c>
    </row>
    <row r="70" spans="1:16" ht="12.5" x14ac:dyDescent="0.25">
      <c r="A70" t="s">
        <v>59</v>
      </c>
      <c r="E70" s="41" t="s">
        <v>52</v>
      </c>
    </row>
    <row r="71" spans="1:16" ht="12.5" x14ac:dyDescent="0.25">
      <c r="A71" t="s">
        <v>49</v>
      </c>
      <c r="B71" s="36" t="s">
        <v>111</v>
      </c>
      <c r="C71" s="36" t="s">
        <v>112</v>
      </c>
      <c r="D71" s="37" t="s">
        <v>52</v>
      </c>
      <c r="E71" s="13" t="s">
        <v>463</v>
      </c>
      <c r="F71" s="38" t="s">
        <v>211</v>
      </c>
      <c r="G71" s="39">
        <v>6</v>
      </c>
      <c r="H71" s="38">
        <v>0</v>
      </c>
      <c r="I71" s="38">
        <f>ROUND(G71*H71,6)</f>
        <v>0</v>
      </c>
      <c r="L71" s="40">
        <v>0</v>
      </c>
      <c r="M71" s="34">
        <f>ROUND(ROUND(L71,2)*ROUND(G71,3),2)</f>
        <v>0</v>
      </c>
      <c r="N71" s="38" t="s">
        <v>55</v>
      </c>
      <c r="O71">
        <f>(M71*21)/100</f>
        <v>0</v>
      </c>
      <c r="P71" t="s">
        <v>27</v>
      </c>
    </row>
    <row r="72" spans="1:16" ht="12.5" x14ac:dyDescent="0.25">
      <c r="A72" s="37" t="s">
        <v>56</v>
      </c>
      <c r="E72" s="41" t="s">
        <v>52</v>
      </c>
    </row>
    <row r="73" spans="1:16" ht="13" x14ac:dyDescent="0.25">
      <c r="A73" s="37" t="s">
        <v>57</v>
      </c>
      <c r="E73" s="42" t="s">
        <v>458</v>
      </c>
    </row>
    <row r="74" spans="1:16" ht="12.5" x14ac:dyDescent="0.25">
      <c r="A74" t="s">
        <v>59</v>
      </c>
      <c r="E74" s="41" t="s">
        <v>52</v>
      </c>
    </row>
    <row r="75" spans="1:16" ht="12.5" x14ac:dyDescent="0.25">
      <c r="A75" t="s">
        <v>49</v>
      </c>
      <c r="B75" s="36" t="s">
        <v>114</v>
      </c>
      <c r="C75" s="36" t="s">
        <v>115</v>
      </c>
      <c r="D75" s="37" t="s">
        <v>52</v>
      </c>
      <c r="E75" s="13" t="s">
        <v>464</v>
      </c>
      <c r="F75" s="38" t="s">
        <v>211</v>
      </c>
      <c r="G75" s="39">
        <v>2</v>
      </c>
      <c r="H75" s="38">
        <v>0</v>
      </c>
      <c r="I75" s="38">
        <f>ROUND(G75*H75,6)</f>
        <v>0</v>
      </c>
      <c r="L75" s="40">
        <v>0</v>
      </c>
      <c r="M75" s="34">
        <f>ROUND(ROUND(L75,2)*ROUND(G75,3),2)</f>
        <v>0</v>
      </c>
      <c r="N75" s="38" t="s">
        <v>55</v>
      </c>
      <c r="O75">
        <f>(M75*21)/100</f>
        <v>0</v>
      </c>
      <c r="P75" t="s">
        <v>27</v>
      </c>
    </row>
    <row r="76" spans="1:16" ht="12.5" x14ac:dyDescent="0.25">
      <c r="A76" s="37" t="s">
        <v>56</v>
      </c>
      <c r="E76" s="41" t="s">
        <v>52</v>
      </c>
    </row>
    <row r="77" spans="1:16" ht="13" x14ac:dyDescent="0.25">
      <c r="A77" s="37" t="s">
        <v>57</v>
      </c>
      <c r="E77" s="42" t="s">
        <v>460</v>
      </c>
    </row>
    <row r="78" spans="1:16" ht="12.5" x14ac:dyDescent="0.25">
      <c r="A78" t="s">
        <v>59</v>
      </c>
      <c r="E78" s="41" t="s">
        <v>52</v>
      </c>
    </row>
    <row r="79" spans="1:16" ht="12.5" x14ac:dyDescent="0.25">
      <c r="A79" t="s">
        <v>49</v>
      </c>
      <c r="B79" s="36" t="s">
        <v>119</v>
      </c>
      <c r="C79" s="36" t="s">
        <v>120</v>
      </c>
      <c r="D79" s="37" t="s">
        <v>52</v>
      </c>
      <c r="E79" s="13" t="s">
        <v>465</v>
      </c>
      <c r="F79" s="38" t="s">
        <v>211</v>
      </c>
      <c r="G79" s="39">
        <v>2</v>
      </c>
      <c r="H79" s="38">
        <v>0</v>
      </c>
      <c r="I79" s="38">
        <f>ROUND(G79*H79,6)</f>
        <v>0</v>
      </c>
      <c r="L79" s="40">
        <v>0</v>
      </c>
      <c r="M79" s="34">
        <f>ROUND(ROUND(L79,2)*ROUND(G79,3),2)</f>
        <v>0</v>
      </c>
      <c r="N79" s="38" t="s">
        <v>55</v>
      </c>
      <c r="O79">
        <f>(M79*21)/100</f>
        <v>0</v>
      </c>
      <c r="P79" t="s">
        <v>27</v>
      </c>
    </row>
    <row r="80" spans="1:16" ht="12.5" x14ac:dyDescent="0.25">
      <c r="A80" s="37" t="s">
        <v>56</v>
      </c>
      <c r="E80" s="41" t="s">
        <v>461</v>
      </c>
    </row>
    <row r="81" spans="1:16" ht="13" x14ac:dyDescent="0.25">
      <c r="A81" s="37" t="s">
        <v>57</v>
      </c>
      <c r="E81" s="42" t="s">
        <v>460</v>
      </c>
    </row>
    <row r="82" spans="1:16" ht="12.5" x14ac:dyDescent="0.25">
      <c r="A82" t="s">
        <v>59</v>
      </c>
      <c r="E82" s="41" t="s">
        <v>52</v>
      </c>
    </row>
    <row r="83" spans="1:16" ht="12.5" x14ac:dyDescent="0.25">
      <c r="A83" t="s">
        <v>49</v>
      </c>
      <c r="B83" s="36" t="s">
        <v>123</v>
      </c>
      <c r="C83" s="36" t="s">
        <v>124</v>
      </c>
      <c r="D83" s="37" t="s">
        <v>52</v>
      </c>
      <c r="E83" s="13" t="s">
        <v>466</v>
      </c>
      <c r="F83" s="38" t="s">
        <v>211</v>
      </c>
      <c r="G83" s="39">
        <v>30</v>
      </c>
      <c r="H83" s="38">
        <v>0</v>
      </c>
      <c r="I83" s="38">
        <f>ROUND(G83*H83,6)</f>
        <v>0</v>
      </c>
      <c r="L83" s="40">
        <v>0</v>
      </c>
      <c r="M83" s="34">
        <f>ROUND(ROUND(L83,2)*ROUND(G83,3),2)</f>
        <v>0</v>
      </c>
      <c r="N83" s="38" t="s">
        <v>55</v>
      </c>
      <c r="O83">
        <f>(M83*21)/100</f>
        <v>0</v>
      </c>
      <c r="P83" t="s">
        <v>27</v>
      </c>
    </row>
    <row r="84" spans="1:16" ht="12.5" x14ac:dyDescent="0.25">
      <c r="A84" s="37" t="s">
        <v>56</v>
      </c>
      <c r="E84" s="41" t="s">
        <v>52</v>
      </c>
    </row>
    <row r="85" spans="1:16" ht="13" x14ac:dyDescent="0.25">
      <c r="A85" s="37" t="s">
        <v>57</v>
      </c>
      <c r="E85" s="42" t="s">
        <v>467</v>
      </c>
    </row>
    <row r="86" spans="1:16" ht="12.5" x14ac:dyDescent="0.25">
      <c r="A86" t="s">
        <v>59</v>
      </c>
      <c r="E86" s="41" t="s">
        <v>52</v>
      </c>
    </row>
    <row r="87" spans="1:16" ht="25" x14ac:dyDescent="0.25">
      <c r="A87" t="s">
        <v>49</v>
      </c>
      <c r="B87" s="36" t="s">
        <v>126</v>
      </c>
      <c r="C87" s="36" t="s">
        <v>127</v>
      </c>
      <c r="D87" s="37" t="s">
        <v>52</v>
      </c>
      <c r="E87" s="13" t="s">
        <v>468</v>
      </c>
      <c r="F87" s="38" t="s">
        <v>211</v>
      </c>
      <c r="G87" s="39">
        <v>30</v>
      </c>
      <c r="H87" s="38">
        <v>0</v>
      </c>
      <c r="I87" s="38">
        <f>ROUND(G87*H87,6)</f>
        <v>0</v>
      </c>
      <c r="L87" s="40">
        <v>0</v>
      </c>
      <c r="M87" s="34">
        <f>ROUND(ROUND(L87,2)*ROUND(G87,3),2)</f>
        <v>0</v>
      </c>
      <c r="N87" s="38" t="s">
        <v>55</v>
      </c>
      <c r="O87">
        <f>(M87*21)/100</f>
        <v>0</v>
      </c>
      <c r="P87" t="s">
        <v>27</v>
      </c>
    </row>
    <row r="88" spans="1:16" ht="12.5" x14ac:dyDescent="0.25">
      <c r="A88" s="37" t="s">
        <v>56</v>
      </c>
      <c r="E88" s="41" t="s">
        <v>52</v>
      </c>
    </row>
    <row r="89" spans="1:16" ht="13" x14ac:dyDescent="0.25">
      <c r="A89" s="37" t="s">
        <v>57</v>
      </c>
      <c r="E89" s="42" t="s">
        <v>467</v>
      </c>
    </row>
    <row r="90" spans="1:16" ht="12.5" x14ac:dyDescent="0.25">
      <c r="A90" t="s">
        <v>59</v>
      </c>
      <c r="E90" s="41" t="s">
        <v>52</v>
      </c>
    </row>
    <row r="91" spans="1:16" ht="12.5" x14ac:dyDescent="0.25">
      <c r="A91" t="s">
        <v>49</v>
      </c>
      <c r="B91" s="36" t="s">
        <v>129</v>
      </c>
      <c r="C91" s="36" t="s">
        <v>130</v>
      </c>
      <c r="D91" s="37" t="s">
        <v>52</v>
      </c>
      <c r="E91" s="13" t="s">
        <v>469</v>
      </c>
      <c r="F91" s="38" t="s">
        <v>211</v>
      </c>
      <c r="G91" s="39">
        <v>110</v>
      </c>
      <c r="H91" s="38">
        <v>0</v>
      </c>
      <c r="I91" s="38">
        <f>ROUND(G91*H91,6)</f>
        <v>0</v>
      </c>
      <c r="L91" s="40">
        <v>0</v>
      </c>
      <c r="M91" s="34">
        <f>ROUND(ROUND(L91,2)*ROUND(G91,3),2)</f>
        <v>0</v>
      </c>
      <c r="N91" s="38" t="s">
        <v>55</v>
      </c>
      <c r="O91">
        <f>(M91*21)/100</f>
        <v>0</v>
      </c>
      <c r="P91" t="s">
        <v>27</v>
      </c>
    </row>
    <row r="92" spans="1:16" ht="12.5" x14ac:dyDescent="0.25">
      <c r="A92" s="37" t="s">
        <v>56</v>
      </c>
      <c r="E92" s="41" t="s">
        <v>52</v>
      </c>
    </row>
    <row r="93" spans="1:16" ht="13" x14ac:dyDescent="0.25">
      <c r="A93" s="37" t="s">
        <v>57</v>
      </c>
      <c r="E93" s="42" t="s">
        <v>451</v>
      </c>
    </row>
    <row r="94" spans="1:16" ht="12.5" x14ac:dyDescent="0.25">
      <c r="A94" t="s">
        <v>59</v>
      </c>
      <c r="E94" s="41" t="s">
        <v>52</v>
      </c>
    </row>
    <row r="95" spans="1:16" ht="12.5" x14ac:dyDescent="0.25">
      <c r="A95" t="s">
        <v>49</v>
      </c>
      <c r="B95" s="36" t="s">
        <v>133</v>
      </c>
      <c r="C95" s="36" t="s">
        <v>134</v>
      </c>
      <c r="D95" s="37" t="s">
        <v>52</v>
      </c>
      <c r="E95" s="13" t="s">
        <v>470</v>
      </c>
      <c r="F95" s="38" t="s">
        <v>211</v>
      </c>
      <c r="G95" s="39">
        <v>10</v>
      </c>
      <c r="H95" s="38">
        <v>0</v>
      </c>
      <c r="I95" s="38">
        <f>ROUND(G95*H95,6)</f>
        <v>0</v>
      </c>
      <c r="L95" s="40">
        <v>0</v>
      </c>
      <c r="M95" s="34">
        <f>ROUND(ROUND(L95,2)*ROUND(G95,3),2)</f>
        <v>0</v>
      </c>
      <c r="N95" s="38" t="s">
        <v>55</v>
      </c>
      <c r="O95">
        <f>(M95*21)/100</f>
        <v>0</v>
      </c>
      <c r="P95" t="s">
        <v>27</v>
      </c>
    </row>
    <row r="96" spans="1:16" ht="12.5" x14ac:dyDescent="0.25">
      <c r="A96" s="37" t="s">
        <v>56</v>
      </c>
      <c r="E96" s="41" t="s">
        <v>52</v>
      </c>
    </row>
    <row r="97" spans="1:16" ht="13" x14ac:dyDescent="0.25">
      <c r="A97" s="37" t="s">
        <v>57</v>
      </c>
      <c r="E97" s="42" t="s">
        <v>471</v>
      </c>
    </row>
    <row r="98" spans="1:16" ht="12.5" x14ac:dyDescent="0.25">
      <c r="A98" t="s">
        <v>59</v>
      </c>
      <c r="E98" s="41" t="s">
        <v>52</v>
      </c>
    </row>
    <row r="99" spans="1:16" ht="12.5" x14ac:dyDescent="0.25">
      <c r="A99" t="s">
        <v>49</v>
      </c>
      <c r="B99" s="36" t="s">
        <v>139</v>
      </c>
      <c r="C99" s="36" t="s">
        <v>140</v>
      </c>
      <c r="D99" s="37" t="s">
        <v>52</v>
      </c>
      <c r="E99" s="13" t="s">
        <v>472</v>
      </c>
      <c r="F99" s="38" t="s">
        <v>211</v>
      </c>
      <c r="G99" s="39">
        <v>110</v>
      </c>
      <c r="H99" s="38">
        <v>0</v>
      </c>
      <c r="I99" s="38">
        <f>ROUND(G99*H99,6)</f>
        <v>0</v>
      </c>
      <c r="L99" s="40">
        <v>0</v>
      </c>
      <c r="M99" s="34">
        <f>ROUND(ROUND(L99,2)*ROUND(G99,3),2)</f>
        <v>0</v>
      </c>
      <c r="N99" s="38" t="s">
        <v>55</v>
      </c>
      <c r="O99">
        <f>(M99*21)/100</f>
        <v>0</v>
      </c>
      <c r="P99" t="s">
        <v>27</v>
      </c>
    </row>
    <row r="100" spans="1:16" ht="12.5" x14ac:dyDescent="0.25">
      <c r="A100" s="37" t="s">
        <v>56</v>
      </c>
      <c r="E100" s="41" t="s">
        <v>52</v>
      </c>
    </row>
    <row r="101" spans="1:16" ht="13" x14ac:dyDescent="0.25">
      <c r="A101" s="37" t="s">
        <v>57</v>
      </c>
      <c r="E101" s="42" t="s">
        <v>451</v>
      </c>
    </row>
    <row r="102" spans="1:16" ht="12.5" x14ac:dyDescent="0.25">
      <c r="A102" t="s">
        <v>59</v>
      </c>
      <c r="E102" s="41" t="s">
        <v>52</v>
      </c>
    </row>
    <row r="103" spans="1:16" ht="12.5" x14ac:dyDescent="0.25">
      <c r="A103" t="s">
        <v>49</v>
      </c>
      <c r="B103" s="36" t="s">
        <v>142</v>
      </c>
      <c r="C103" s="36" t="s">
        <v>143</v>
      </c>
      <c r="D103" s="37" t="s">
        <v>52</v>
      </c>
      <c r="E103" s="13" t="s">
        <v>473</v>
      </c>
      <c r="F103" s="38" t="s">
        <v>211</v>
      </c>
      <c r="G103" s="39">
        <v>10</v>
      </c>
      <c r="H103" s="38">
        <v>0</v>
      </c>
      <c r="I103" s="38">
        <f>ROUND(G103*H103,6)</f>
        <v>0</v>
      </c>
      <c r="L103" s="40">
        <v>0</v>
      </c>
      <c r="M103" s="34">
        <f>ROUND(ROUND(L103,2)*ROUND(G103,3),2)</f>
        <v>0</v>
      </c>
      <c r="N103" s="38" t="s">
        <v>55</v>
      </c>
      <c r="O103">
        <f>(M103*21)/100</f>
        <v>0</v>
      </c>
      <c r="P103" t="s">
        <v>27</v>
      </c>
    </row>
    <row r="104" spans="1:16" ht="12.5" x14ac:dyDescent="0.25">
      <c r="A104" s="37" t="s">
        <v>56</v>
      </c>
      <c r="E104" s="41" t="s">
        <v>52</v>
      </c>
    </row>
    <row r="105" spans="1:16" ht="13" x14ac:dyDescent="0.25">
      <c r="A105" s="37" t="s">
        <v>57</v>
      </c>
      <c r="E105" s="42" t="s">
        <v>471</v>
      </c>
    </row>
    <row r="106" spans="1:16" ht="12.5" x14ac:dyDescent="0.25">
      <c r="A106" t="s">
        <v>59</v>
      </c>
      <c r="E106" s="41" t="s">
        <v>52</v>
      </c>
    </row>
    <row r="107" spans="1:16" ht="25" x14ac:dyDescent="0.25">
      <c r="A107" t="s">
        <v>49</v>
      </c>
      <c r="B107" s="36" t="s">
        <v>145</v>
      </c>
      <c r="C107" s="36" t="s">
        <v>146</v>
      </c>
      <c r="D107" s="37" t="s">
        <v>52</v>
      </c>
      <c r="E107" s="13" t="s">
        <v>474</v>
      </c>
      <c r="F107" s="38" t="s">
        <v>211</v>
      </c>
      <c r="G107" s="39">
        <v>30</v>
      </c>
      <c r="H107" s="38">
        <v>0</v>
      </c>
      <c r="I107" s="38">
        <f>ROUND(G107*H107,6)</f>
        <v>0</v>
      </c>
      <c r="L107" s="40">
        <v>0</v>
      </c>
      <c r="M107" s="34">
        <f>ROUND(ROUND(L107,2)*ROUND(G107,3),2)</f>
        <v>0</v>
      </c>
      <c r="N107" s="38" t="s">
        <v>55</v>
      </c>
      <c r="O107">
        <f>(M107*21)/100</f>
        <v>0</v>
      </c>
      <c r="P107" t="s">
        <v>27</v>
      </c>
    </row>
    <row r="108" spans="1:16" ht="12.5" x14ac:dyDescent="0.25">
      <c r="A108" s="37" t="s">
        <v>56</v>
      </c>
      <c r="E108" s="41" t="s">
        <v>52</v>
      </c>
    </row>
    <row r="109" spans="1:16" ht="13" x14ac:dyDescent="0.25">
      <c r="A109" s="37" t="s">
        <v>57</v>
      </c>
      <c r="E109" s="42" t="s">
        <v>467</v>
      </c>
    </row>
    <row r="110" spans="1:16" ht="12.5" x14ac:dyDescent="0.25">
      <c r="A110" t="s">
        <v>59</v>
      </c>
      <c r="E110" s="41" t="s">
        <v>52</v>
      </c>
    </row>
    <row r="111" spans="1:16" ht="25" x14ac:dyDescent="0.25">
      <c r="A111" t="s">
        <v>49</v>
      </c>
      <c r="B111" s="36" t="s">
        <v>149</v>
      </c>
      <c r="C111" s="36" t="s">
        <v>150</v>
      </c>
      <c r="D111" s="37" t="s">
        <v>52</v>
      </c>
      <c r="E111" s="13" t="s">
        <v>475</v>
      </c>
      <c r="F111" s="38" t="s">
        <v>211</v>
      </c>
      <c r="G111" s="39">
        <v>110</v>
      </c>
      <c r="H111" s="38">
        <v>0</v>
      </c>
      <c r="I111" s="38">
        <f>ROUND(G111*H111,6)</f>
        <v>0</v>
      </c>
      <c r="L111" s="40">
        <v>0</v>
      </c>
      <c r="M111" s="34">
        <f>ROUND(ROUND(L111,2)*ROUND(G111,3),2)</f>
        <v>0</v>
      </c>
      <c r="N111" s="38" t="s">
        <v>55</v>
      </c>
      <c r="O111">
        <f>(M111*21)/100</f>
        <v>0</v>
      </c>
      <c r="P111" t="s">
        <v>27</v>
      </c>
    </row>
    <row r="112" spans="1:16" ht="12.5" x14ac:dyDescent="0.25">
      <c r="A112" s="37" t="s">
        <v>56</v>
      </c>
      <c r="E112" s="41" t="s">
        <v>52</v>
      </c>
    </row>
    <row r="113" spans="1:16" ht="13" x14ac:dyDescent="0.25">
      <c r="A113" s="37" t="s">
        <v>57</v>
      </c>
      <c r="E113" s="42" t="s">
        <v>451</v>
      </c>
    </row>
    <row r="114" spans="1:16" ht="12.5" x14ac:dyDescent="0.25">
      <c r="A114" t="s">
        <v>59</v>
      </c>
      <c r="E114" s="41" t="s">
        <v>52</v>
      </c>
    </row>
    <row r="115" spans="1:16" ht="12.5" x14ac:dyDescent="0.25">
      <c r="A115" t="s">
        <v>49</v>
      </c>
      <c r="B115" s="36" t="s">
        <v>152</v>
      </c>
      <c r="C115" s="36" t="s">
        <v>153</v>
      </c>
      <c r="D115" s="37" t="s">
        <v>52</v>
      </c>
      <c r="E115" s="13" t="s">
        <v>476</v>
      </c>
      <c r="F115" s="38" t="s">
        <v>211</v>
      </c>
      <c r="G115" s="39">
        <v>360</v>
      </c>
      <c r="H115" s="38">
        <v>0</v>
      </c>
      <c r="I115" s="38">
        <f>ROUND(G115*H115,6)</f>
        <v>0</v>
      </c>
      <c r="L115" s="40">
        <v>0</v>
      </c>
      <c r="M115" s="34">
        <f>ROUND(ROUND(L115,2)*ROUND(G115,3),2)</f>
        <v>0</v>
      </c>
      <c r="N115" s="38" t="s">
        <v>55</v>
      </c>
      <c r="O115">
        <f>(M115*21)/100</f>
        <v>0</v>
      </c>
      <c r="P115" t="s">
        <v>27</v>
      </c>
    </row>
    <row r="116" spans="1:16" ht="12.5" x14ac:dyDescent="0.25">
      <c r="A116" s="37" t="s">
        <v>56</v>
      </c>
      <c r="E116" s="41" t="s">
        <v>52</v>
      </c>
    </row>
    <row r="117" spans="1:16" ht="13" x14ac:dyDescent="0.25">
      <c r="A117" s="37" t="s">
        <v>57</v>
      </c>
      <c r="E117" s="42" t="s">
        <v>477</v>
      </c>
    </row>
    <row r="118" spans="1:16" ht="12.5" x14ac:dyDescent="0.25">
      <c r="A118" t="s">
        <v>59</v>
      </c>
      <c r="E118" s="41" t="s">
        <v>52</v>
      </c>
    </row>
    <row r="119" spans="1:16" ht="25" x14ac:dyDescent="0.25">
      <c r="A119" t="s">
        <v>49</v>
      </c>
      <c r="B119" s="36" t="s">
        <v>155</v>
      </c>
      <c r="C119" s="36" t="s">
        <v>156</v>
      </c>
      <c r="D119" s="37" t="s">
        <v>52</v>
      </c>
      <c r="E119" s="13" t="s">
        <v>478</v>
      </c>
      <c r="F119" s="38" t="s">
        <v>211</v>
      </c>
      <c r="G119" s="39">
        <v>360</v>
      </c>
      <c r="H119" s="38">
        <v>0</v>
      </c>
      <c r="I119" s="38">
        <f>ROUND(G119*H119,6)</f>
        <v>0</v>
      </c>
      <c r="L119" s="40">
        <v>0</v>
      </c>
      <c r="M119" s="34">
        <f>ROUND(ROUND(L119,2)*ROUND(G119,3),2)</f>
        <v>0</v>
      </c>
      <c r="N119" s="38" t="s">
        <v>55</v>
      </c>
      <c r="O119">
        <f>(M119*21)/100</f>
        <v>0</v>
      </c>
      <c r="P119" t="s">
        <v>27</v>
      </c>
    </row>
    <row r="120" spans="1:16" ht="12.5" x14ac:dyDescent="0.25">
      <c r="A120" s="37" t="s">
        <v>56</v>
      </c>
      <c r="E120" s="41" t="s">
        <v>52</v>
      </c>
    </row>
    <row r="121" spans="1:16" ht="13" x14ac:dyDescent="0.25">
      <c r="A121" s="37" t="s">
        <v>57</v>
      </c>
      <c r="E121" s="42" t="s">
        <v>477</v>
      </c>
    </row>
    <row r="122" spans="1:16" ht="12.5" x14ac:dyDescent="0.25">
      <c r="A122" t="s">
        <v>59</v>
      </c>
      <c r="E122" s="41" t="s">
        <v>52</v>
      </c>
    </row>
    <row r="123" spans="1:16" ht="25" x14ac:dyDescent="0.25">
      <c r="A123" t="s">
        <v>49</v>
      </c>
      <c r="B123" s="36" t="s">
        <v>158</v>
      </c>
      <c r="C123" s="36" t="s">
        <v>159</v>
      </c>
      <c r="D123" s="37" t="s">
        <v>52</v>
      </c>
      <c r="E123" s="13" t="s">
        <v>479</v>
      </c>
      <c r="F123" s="38" t="s">
        <v>440</v>
      </c>
      <c r="G123" s="39">
        <v>12</v>
      </c>
      <c r="H123" s="38">
        <v>0</v>
      </c>
      <c r="I123" s="38">
        <f>ROUND(G123*H123,6)</f>
        <v>0</v>
      </c>
      <c r="L123" s="40">
        <v>0</v>
      </c>
      <c r="M123" s="34">
        <f>ROUND(ROUND(L123,2)*ROUND(G123,3),2)</f>
        <v>0</v>
      </c>
      <c r="N123" s="38" t="s">
        <v>55</v>
      </c>
      <c r="O123">
        <f>(M123*21)/100</f>
        <v>0</v>
      </c>
      <c r="P123" t="s">
        <v>27</v>
      </c>
    </row>
    <row r="124" spans="1:16" ht="12.5" x14ac:dyDescent="0.25">
      <c r="A124" s="37" t="s">
        <v>56</v>
      </c>
      <c r="E124" s="41" t="s">
        <v>52</v>
      </c>
    </row>
    <row r="125" spans="1:16" ht="13" x14ac:dyDescent="0.25">
      <c r="A125" s="37" t="s">
        <v>57</v>
      </c>
      <c r="E125" s="42" t="s">
        <v>480</v>
      </c>
    </row>
    <row r="126" spans="1:16" ht="12.5" x14ac:dyDescent="0.25">
      <c r="A126" t="s">
        <v>59</v>
      </c>
      <c r="E126" s="41" t="s">
        <v>454</v>
      </c>
    </row>
    <row r="127" spans="1:16" ht="25" x14ac:dyDescent="0.25">
      <c r="A127" t="s">
        <v>49</v>
      </c>
      <c r="B127" s="36" t="s">
        <v>161</v>
      </c>
      <c r="C127" s="36" t="s">
        <v>162</v>
      </c>
      <c r="D127" s="37" t="s">
        <v>52</v>
      </c>
      <c r="E127" s="13" t="s">
        <v>479</v>
      </c>
      <c r="F127" s="38" t="s">
        <v>440</v>
      </c>
      <c r="G127" s="39">
        <v>6</v>
      </c>
      <c r="H127" s="38">
        <v>0</v>
      </c>
      <c r="I127" s="38">
        <f>ROUND(G127*H127,6)</f>
        <v>0</v>
      </c>
      <c r="L127" s="40">
        <v>0</v>
      </c>
      <c r="M127" s="34">
        <f>ROUND(ROUND(L127,2)*ROUND(G127,3),2)</f>
        <v>0</v>
      </c>
      <c r="N127" s="38" t="s">
        <v>55</v>
      </c>
      <c r="O127">
        <f>(M127*21)/100</f>
        <v>0</v>
      </c>
      <c r="P127" t="s">
        <v>27</v>
      </c>
    </row>
    <row r="128" spans="1:16" ht="12.5" x14ac:dyDescent="0.25">
      <c r="A128" s="37" t="s">
        <v>56</v>
      </c>
      <c r="E128" s="41" t="s">
        <v>52</v>
      </c>
    </row>
    <row r="129" spans="1:16" ht="13" x14ac:dyDescent="0.25">
      <c r="A129" s="37" t="s">
        <v>57</v>
      </c>
      <c r="E129" s="42" t="s">
        <v>458</v>
      </c>
    </row>
    <row r="130" spans="1:16" ht="12.5" x14ac:dyDescent="0.25">
      <c r="A130" t="s">
        <v>59</v>
      </c>
      <c r="E130" s="41" t="s">
        <v>481</v>
      </c>
    </row>
    <row r="131" spans="1:16" ht="25" x14ac:dyDescent="0.25">
      <c r="A131" t="s">
        <v>49</v>
      </c>
      <c r="B131" s="36" t="s">
        <v>165</v>
      </c>
      <c r="C131" s="36" t="s">
        <v>166</v>
      </c>
      <c r="D131" s="37" t="s">
        <v>52</v>
      </c>
      <c r="E131" s="13" t="s">
        <v>482</v>
      </c>
      <c r="F131" s="38" t="s">
        <v>440</v>
      </c>
      <c r="G131" s="39">
        <v>1</v>
      </c>
      <c r="H131" s="38">
        <v>0</v>
      </c>
      <c r="I131" s="38">
        <f>ROUND(G131*H131,6)</f>
        <v>0</v>
      </c>
      <c r="L131" s="40">
        <v>0</v>
      </c>
      <c r="M131" s="34">
        <f>ROUND(ROUND(L131,2)*ROUND(G131,3),2)</f>
        <v>0</v>
      </c>
      <c r="N131" s="38" t="s">
        <v>55</v>
      </c>
      <c r="O131">
        <f>(M131*21)/100</f>
        <v>0</v>
      </c>
      <c r="P131" t="s">
        <v>27</v>
      </c>
    </row>
    <row r="132" spans="1:16" ht="12.5" x14ac:dyDescent="0.25">
      <c r="A132" s="37" t="s">
        <v>56</v>
      </c>
      <c r="E132" s="41" t="s">
        <v>52</v>
      </c>
    </row>
    <row r="133" spans="1:16" ht="13" x14ac:dyDescent="0.25">
      <c r="A133" s="37" t="s">
        <v>57</v>
      </c>
      <c r="E133" s="42" t="s">
        <v>434</v>
      </c>
    </row>
    <row r="134" spans="1:16" ht="12.5" x14ac:dyDescent="0.25">
      <c r="A134" t="s">
        <v>59</v>
      </c>
      <c r="E134" s="41" t="s">
        <v>52</v>
      </c>
    </row>
    <row r="135" spans="1:16" ht="12.5" x14ac:dyDescent="0.25">
      <c r="A135" t="s">
        <v>49</v>
      </c>
      <c r="B135" s="36" t="s">
        <v>168</v>
      </c>
      <c r="C135" s="36" t="s">
        <v>169</v>
      </c>
      <c r="D135" s="37" t="s">
        <v>52</v>
      </c>
      <c r="E135" s="13" t="s">
        <v>483</v>
      </c>
      <c r="F135" s="38" t="s">
        <v>211</v>
      </c>
      <c r="G135" s="39">
        <v>200</v>
      </c>
      <c r="H135" s="38">
        <v>0</v>
      </c>
      <c r="I135" s="38">
        <f>ROUND(G135*H135,6)</f>
        <v>0</v>
      </c>
      <c r="L135" s="40">
        <v>0</v>
      </c>
      <c r="M135" s="34">
        <f>ROUND(ROUND(L135,2)*ROUND(G135,3),2)</f>
        <v>0</v>
      </c>
      <c r="N135" s="38" t="s">
        <v>55</v>
      </c>
      <c r="O135">
        <f>(M135*21)/100</f>
        <v>0</v>
      </c>
      <c r="P135" t="s">
        <v>27</v>
      </c>
    </row>
    <row r="136" spans="1:16" ht="12.5" x14ac:dyDescent="0.25">
      <c r="A136" s="37" t="s">
        <v>56</v>
      </c>
      <c r="E136" s="41" t="s">
        <v>52</v>
      </c>
    </row>
    <row r="137" spans="1:16" ht="13" x14ac:dyDescent="0.25">
      <c r="A137" s="37" t="s">
        <v>57</v>
      </c>
      <c r="E137" s="42" t="s">
        <v>484</v>
      </c>
    </row>
    <row r="138" spans="1:16" ht="12.5" x14ac:dyDescent="0.25">
      <c r="A138" t="s">
        <v>59</v>
      </c>
      <c r="E138" s="41" t="s">
        <v>52</v>
      </c>
    </row>
    <row r="139" spans="1:16" ht="25" x14ac:dyDescent="0.25">
      <c r="A139" t="s">
        <v>49</v>
      </c>
      <c r="B139" s="36" t="s">
        <v>172</v>
      </c>
      <c r="C139" s="36" t="s">
        <v>173</v>
      </c>
      <c r="D139" s="37" t="s">
        <v>52</v>
      </c>
      <c r="E139" s="13" t="s">
        <v>485</v>
      </c>
      <c r="F139" s="38" t="s">
        <v>440</v>
      </c>
      <c r="G139" s="39">
        <v>4</v>
      </c>
      <c r="H139" s="38">
        <v>0</v>
      </c>
      <c r="I139" s="38">
        <f>ROUND(G139*H139,6)</f>
        <v>0</v>
      </c>
      <c r="L139" s="40">
        <v>0</v>
      </c>
      <c r="M139" s="34">
        <f>ROUND(ROUND(L139,2)*ROUND(G139,3),2)</f>
        <v>0</v>
      </c>
      <c r="N139" s="38" t="s">
        <v>55</v>
      </c>
      <c r="O139">
        <f>(M139*21)/100</f>
        <v>0</v>
      </c>
      <c r="P139" t="s">
        <v>27</v>
      </c>
    </row>
    <row r="140" spans="1:16" ht="37.5" x14ac:dyDescent="0.25">
      <c r="A140" s="37" t="s">
        <v>56</v>
      </c>
      <c r="E140" s="41" t="s">
        <v>486</v>
      </c>
    </row>
    <row r="141" spans="1:16" ht="13" x14ac:dyDescent="0.25">
      <c r="A141" s="37" t="s">
        <v>57</v>
      </c>
      <c r="E141" s="42" t="s">
        <v>487</v>
      </c>
    </row>
    <row r="142" spans="1:16" ht="12.5" x14ac:dyDescent="0.25">
      <c r="A142" t="s">
        <v>59</v>
      </c>
      <c r="E142" s="41" t="s">
        <v>52</v>
      </c>
    </row>
    <row r="143" spans="1:16" ht="25" x14ac:dyDescent="0.25">
      <c r="A143" t="s">
        <v>49</v>
      </c>
      <c r="B143" s="36" t="s">
        <v>175</v>
      </c>
      <c r="C143" s="36" t="s">
        <v>176</v>
      </c>
      <c r="D143" s="37" t="s">
        <v>52</v>
      </c>
      <c r="E143" s="13" t="s">
        <v>488</v>
      </c>
      <c r="F143" s="38" t="s">
        <v>440</v>
      </c>
      <c r="G143" s="39">
        <v>1</v>
      </c>
      <c r="H143" s="38">
        <v>0</v>
      </c>
      <c r="I143" s="38">
        <f>ROUND(G143*H143,6)</f>
        <v>0</v>
      </c>
      <c r="L143" s="40">
        <v>0</v>
      </c>
      <c r="M143" s="34">
        <f>ROUND(ROUND(L143,2)*ROUND(G143,3),2)</f>
        <v>0</v>
      </c>
      <c r="N143" s="38" t="s">
        <v>55</v>
      </c>
      <c r="O143">
        <f>(M143*21)/100</f>
        <v>0</v>
      </c>
      <c r="P143" t="s">
        <v>27</v>
      </c>
    </row>
    <row r="144" spans="1:16" ht="12.5" x14ac:dyDescent="0.25">
      <c r="A144" s="37" t="s">
        <v>56</v>
      </c>
      <c r="E144" s="41" t="s">
        <v>52</v>
      </c>
    </row>
    <row r="145" spans="1:16" ht="13" x14ac:dyDescent="0.25">
      <c r="A145" s="37" t="s">
        <v>57</v>
      </c>
      <c r="E145" s="42" t="s">
        <v>434</v>
      </c>
    </row>
    <row r="146" spans="1:16" ht="12.5" x14ac:dyDescent="0.25">
      <c r="A146" t="s">
        <v>59</v>
      </c>
      <c r="E146" s="41" t="s">
        <v>52</v>
      </c>
    </row>
    <row r="147" spans="1:16" ht="25" x14ac:dyDescent="0.25">
      <c r="A147" t="s">
        <v>49</v>
      </c>
      <c r="B147" s="36" t="s">
        <v>178</v>
      </c>
      <c r="C147" s="36" t="s">
        <v>179</v>
      </c>
      <c r="D147" s="37" t="s">
        <v>52</v>
      </c>
      <c r="E147" s="13" t="s">
        <v>489</v>
      </c>
      <c r="F147" s="38" t="s">
        <v>440</v>
      </c>
      <c r="G147" s="39">
        <v>3</v>
      </c>
      <c r="H147" s="38">
        <v>0</v>
      </c>
      <c r="I147" s="38">
        <f>ROUND(G147*H147,6)</f>
        <v>0</v>
      </c>
      <c r="L147" s="40">
        <v>0</v>
      </c>
      <c r="M147" s="34">
        <f>ROUND(ROUND(L147,2)*ROUND(G147,3),2)</f>
        <v>0</v>
      </c>
      <c r="N147" s="38" t="s">
        <v>55</v>
      </c>
      <c r="O147">
        <f>(M147*21)/100</f>
        <v>0</v>
      </c>
      <c r="P147" t="s">
        <v>27</v>
      </c>
    </row>
    <row r="148" spans="1:16" ht="12.5" x14ac:dyDescent="0.25">
      <c r="A148" s="37" t="s">
        <v>56</v>
      </c>
      <c r="E148" s="41" t="s">
        <v>52</v>
      </c>
    </row>
    <row r="149" spans="1:16" ht="13" x14ac:dyDescent="0.25">
      <c r="A149" s="37" t="s">
        <v>57</v>
      </c>
      <c r="E149" s="42" t="s">
        <v>490</v>
      </c>
    </row>
    <row r="150" spans="1:16" ht="12.5" x14ac:dyDescent="0.25">
      <c r="A150" t="s">
        <v>59</v>
      </c>
      <c r="E150" s="41" t="s">
        <v>52</v>
      </c>
    </row>
    <row r="151" spans="1:16" ht="12.5" x14ac:dyDescent="0.25">
      <c r="A151" t="s">
        <v>49</v>
      </c>
      <c r="B151" s="36" t="s">
        <v>181</v>
      </c>
      <c r="C151" s="36" t="s">
        <v>182</v>
      </c>
      <c r="D151" s="37" t="s">
        <v>52</v>
      </c>
      <c r="E151" s="13" t="s">
        <v>491</v>
      </c>
      <c r="F151" s="38" t="s">
        <v>440</v>
      </c>
      <c r="G151" s="39">
        <v>4</v>
      </c>
      <c r="H151" s="38">
        <v>0</v>
      </c>
      <c r="I151" s="38">
        <f>ROUND(G151*H151,6)</f>
        <v>0</v>
      </c>
      <c r="L151" s="40">
        <v>0</v>
      </c>
      <c r="M151" s="34">
        <f>ROUND(ROUND(L151,2)*ROUND(G151,3),2)</f>
        <v>0</v>
      </c>
      <c r="N151" s="38" t="s">
        <v>55</v>
      </c>
      <c r="O151">
        <f>(M151*21)/100</f>
        <v>0</v>
      </c>
      <c r="P151" t="s">
        <v>27</v>
      </c>
    </row>
    <row r="152" spans="1:16" ht="12.5" x14ac:dyDescent="0.25">
      <c r="A152" s="37" t="s">
        <v>56</v>
      </c>
      <c r="E152" s="41" t="s">
        <v>52</v>
      </c>
    </row>
    <row r="153" spans="1:16" ht="13" x14ac:dyDescent="0.25">
      <c r="A153" s="37" t="s">
        <v>57</v>
      </c>
      <c r="E153" s="42" t="s">
        <v>487</v>
      </c>
    </row>
    <row r="154" spans="1:16" ht="12.5" x14ac:dyDescent="0.25">
      <c r="A154" t="s">
        <v>59</v>
      </c>
      <c r="E154" s="41" t="s">
        <v>52</v>
      </c>
    </row>
    <row r="155" spans="1:16" ht="12.5" x14ac:dyDescent="0.25">
      <c r="A155" t="s">
        <v>49</v>
      </c>
      <c r="B155" s="36" t="s">
        <v>184</v>
      </c>
      <c r="C155" s="36" t="s">
        <v>185</v>
      </c>
      <c r="D155" s="37" t="s">
        <v>52</v>
      </c>
      <c r="E155" s="13" t="s">
        <v>492</v>
      </c>
      <c r="F155" s="38" t="s">
        <v>440</v>
      </c>
      <c r="G155" s="39">
        <v>4</v>
      </c>
      <c r="H155" s="38">
        <v>0</v>
      </c>
      <c r="I155" s="38">
        <f>ROUND(G155*H155,6)</f>
        <v>0</v>
      </c>
      <c r="L155" s="40">
        <v>0</v>
      </c>
      <c r="M155" s="34">
        <f>ROUND(ROUND(L155,2)*ROUND(G155,3),2)</f>
        <v>0</v>
      </c>
      <c r="N155" s="38" t="s">
        <v>55</v>
      </c>
      <c r="O155">
        <f>(M155*21)/100</f>
        <v>0</v>
      </c>
      <c r="P155" t="s">
        <v>27</v>
      </c>
    </row>
    <row r="156" spans="1:16" ht="12.5" x14ac:dyDescent="0.25">
      <c r="A156" s="37" t="s">
        <v>56</v>
      </c>
      <c r="E156" s="41" t="s">
        <v>52</v>
      </c>
    </row>
    <row r="157" spans="1:16" ht="13" x14ac:dyDescent="0.25">
      <c r="A157" s="37" t="s">
        <v>57</v>
      </c>
      <c r="E157" s="42" t="s">
        <v>487</v>
      </c>
    </row>
    <row r="158" spans="1:16" ht="12.5" x14ac:dyDescent="0.25">
      <c r="A158" t="s">
        <v>59</v>
      </c>
      <c r="E158" s="41" t="s">
        <v>52</v>
      </c>
    </row>
    <row r="159" spans="1:16" ht="12.5" x14ac:dyDescent="0.25">
      <c r="A159" t="s">
        <v>49</v>
      </c>
      <c r="B159" s="36" t="s">
        <v>188</v>
      </c>
      <c r="C159" s="36" t="s">
        <v>189</v>
      </c>
      <c r="D159" s="37" t="s">
        <v>52</v>
      </c>
      <c r="E159" s="13" t="s">
        <v>493</v>
      </c>
      <c r="F159" s="38" t="s">
        <v>440</v>
      </c>
      <c r="G159" s="39">
        <v>4</v>
      </c>
      <c r="H159" s="38">
        <v>0</v>
      </c>
      <c r="I159" s="38">
        <f>ROUND(G159*H159,6)</f>
        <v>0</v>
      </c>
      <c r="L159" s="40">
        <v>0</v>
      </c>
      <c r="M159" s="34">
        <f>ROUND(ROUND(L159,2)*ROUND(G159,3),2)</f>
        <v>0</v>
      </c>
      <c r="N159" s="38" t="s">
        <v>55</v>
      </c>
      <c r="O159">
        <f>(M159*21)/100</f>
        <v>0</v>
      </c>
      <c r="P159" t="s">
        <v>27</v>
      </c>
    </row>
    <row r="160" spans="1:16" ht="12.5" x14ac:dyDescent="0.25">
      <c r="A160" s="37" t="s">
        <v>56</v>
      </c>
      <c r="E160" s="41" t="s">
        <v>52</v>
      </c>
    </row>
    <row r="161" spans="1:16" ht="13" x14ac:dyDescent="0.25">
      <c r="A161" s="37" t="s">
        <v>57</v>
      </c>
      <c r="E161" s="42" t="s">
        <v>487</v>
      </c>
    </row>
    <row r="162" spans="1:16" ht="12.5" x14ac:dyDescent="0.25">
      <c r="A162" t="s">
        <v>59</v>
      </c>
      <c r="E162" s="41" t="s">
        <v>52</v>
      </c>
    </row>
    <row r="163" spans="1:16" ht="25" x14ac:dyDescent="0.25">
      <c r="A163" t="s">
        <v>49</v>
      </c>
      <c r="B163" s="36" t="s">
        <v>191</v>
      </c>
      <c r="C163" s="36" t="s">
        <v>192</v>
      </c>
      <c r="D163" s="37" t="s">
        <v>52</v>
      </c>
      <c r="E163" s="13" t="s">
        <v>494</v>
      </c>
      <c r="F163" s="38" t="s">
        <v>440</v>
      </c>
      <c r="G163" s="39">
        <v>4</v>
      </c>
      <c r="H163" s="38">
        <v>0</v>
      </c>
      <c r="I163" s="38">
        <f>ROUND(G163*H163,6)</f>
        <v>0</v>
      </c>
      <c r="L163" s="40">
        <v>0</v>
      </c>
      <c r="M163" s="34">
        <f>ROUND(ROUND(L163,2)*ROUND(G163,3),2)</f>
        <v>0</v>
      </c>
      <c r="N163" s="38" t="s">
        <v>55</v>
      </c>
      <c r="O163">
        <f>(M163*21)/100</f>
        <v>0</v>
      </c>
      <c r="P163" t="s">
        <v>27</v>
      </c>
    </row>
    <row r="164" spans="1:16" ht="12.5" x14ac:dyDescent="0.25">
      <c r="A164" s="37" t="s">
        <v>56</v>
      </c>
      <c r="E164" s="41" t="s">
        <v>52</v>
      </c>
    </row>
    <row r="165" spans="1:16" ht="13" x14ac:dyDescent="0.25">
      <c r="A165" s="37" t="s">
        <v>57</v>
      </c>
      <c r="E165" s="42" t="s">
        <v>487</v>
      </c>
    </row>
    <row r="166" spans="1:16" ht="37.5" x14ac:dyDescent="0.25">
      <c r="A166" t="s">
        <v>59</v>
      </c>
      <c r="E166" s="41" t="s">
        <v>486</v>
      </c>
    </row>
    <row r="167" spans="1:16" ht="12.5" x14ac:dyDescent="0.25">
      <c r="A167" t="s">
        <v>49</v>
      </c>
      <c r="B167" s="36" t="s">
        <v>194</v>
      </c>
      <c r="C167" s="36" t="s">
        <v>195</v>
      </c>
      <c r="D167" s="37" t="s">
        <v>52</v>
      </c>
      <c r="E167" s="13" t="s">
        <v>495</v>
      </c>
      <c r="F167" s="38" t="s">
        <v>440</v>
      </c>
      <c r="G167" s="39">
        <v>2</v>
      </c>
      <c r="H167" s="38">
        <v>0</v>
      </c>
      <c r="I167" s="38">
        <f>ROUND(G167*H167,6)</f>
        <v>0</v>
      </c>
      <c r="L167" s="40">
        <v>0</v>
      </c>
      <c r="M167" s="34">
        <f>ROUND(ROUND(L167,2)*ROUND(G167,3),2)</f>
        <v>0</v>
      </c>
      <c r="N167" s="38" t="s">
        <v>55</v>
      </c>
      <c r="O167">
        <f>(M167*21)/100</f>
        <v>0</v>
      </c>
      <c r="P167" t="s">
        <v>27</v>
      </c>
    </row>
    <row r="168" spans="1:16" ht="12.5" x14ac:dyDescent="0.25">
      <c r="A168" s="37" t="s">
        <v>56</v>
      </c>
      <c r="E168" s="41" t="s">
        <v>52</v>
      </c>
    </row>
    <row r="169" spans="1:16" ht="13" x14ac:dyDescent="0.25">
      <c r="A169" s="37" t="s">
        <v>57</v>
      </c>
      <c r="E169" s="42" t="s">
        <v>460</v>
      </c>
    </row>
    <row r="170" spans="1:16" ht="12.5" x14ac:dyDescent="0.25">
      <c r="A170" t="s">
        <v>59</v>
      </c>
      <c r="E170" s="41" t="s">
        <v>52</v>
      </c>
    </row>
    <row r="171" spans="1:16" ht="12.5" x14ac:dyDescent="0.25">
      <c r="A171" t="s">
        <v>49</v>
      </c>
      <c r="B171" s="36" t="s">
        <v>198</v>
      </c>
      <c r="C171" s="36" t="s">
        <v>199</v>
      </c>
      <c r="D171" s="37" t="s">
        <v>52</v>
      </c>
      <c r="E171" s="13" t="s">
        <v>496</v>
      </c>
      <c r="F171" s="38" t="s">
        <v>440</v>
      </c>
      <c r="G171" s="39">
        <v>2</v>
      </c>
      <c r="H171" s="38">
        <v>0</v>
      </c>
      <c r="I171" s="38">
        <f>ROUND(G171*H171,6)</f>
        <v>0</v>
      </c>
      <c r="L171" s="40">
        <v>0</v>
      </c>
      <c r="M171" s="34">
        <f>ROUND(ROUND(L171,2)*ROUND(G171,3),2)</f>
        <v>0</v>
      </c>
      <c r="N171" s="38" t="s">
        <v>55</v>
      </c>
      <c r="O171">
        <f>(M171*21)/100</f>
        <v>0</v>
      </c>
      <c r="P171" t="s">
        <v>27</v>
      </c>
    </row>
    <row r="172" spans="1:16" ht="12.5" x14ac:dyDescent="0.25">
      <c r="A172" s="37" t="s">
        <v>56</v>
      </c>
      <c r="E172" s="41" t="s">
        <v>52</v>
      </c>
    </row>
    <row r="173" spans="1:16" ht="13" x14ac:dyDescent="0.25">
      <c r="A173" s="37" t="s">
        <v>57</v>
      </c>
      <c r="E173" s="42" t="s">
        <v>460</v>
      </c>
    </row>
    <row r="174" spans="1:16" ht="12.5" x14ac:dyDescent="0.25">
      <c r="A174" t="s">
        <v>59</v>
      </c>
      <c r="E174" s="41" t="s">
        <v>52</v>
      </c>
    </row>
    <row r="175" spans="1:16" ht="25" x14ac:dyDescent="0.25">
      <c r="A175" t="s">
        <v>49</v>
      </c>
      <c r="B175" s="36" t="s">
        <v>202</v>
      </c>
      <c r="C175" s="36" t="s">
        <v>203</v>
      </c>
      <c r="D175" s="37" t="s">
        <v>52</v>
      </c>
      <c r="E175" s="13" t="s">
        <v>497</v>
      </c>
      <c r="F175" s="38" t="s">
        <v>440</v>
      </c>
      <c r="G175" s="39">
        <v>2</v>
      </c>
      <c r="H175" s="38">
        <v>0</v>
      </c>
      <c r="I175" s="38">
        <f>ROUND(G175*H175,6)</f>
        <v>0</v>
      </c>
      <c r="L175" s="40">
        <v>0</v>
      </c>
      <c r="M175" s="34">
        <f>ROUND(ROUND(L175,2)*ROUND(G175,3),2)</f>
        <v>0</v>
      </c>
      <c r="N175" s="38" t="s">
        <v>55</v>
      </c>
      <c r="O175">
        <f>(M175*21)/100</f>
        <v>0</v>
      </c>
      <c r="P175" t="s">
        <v>27</v>
      </c>
    </row>
    <row r="176" spans="1:16" ht="12.5" x14ac:dyDescent="0.25">
      <c r="A176" s="37" t="s">
        <v>56</v>
      </c>
      <c r="E176" s="41" t="s">
        <v>52</v>
      </c>
    </row>
    <row r="177" spans="1:16" ht="13" x14ac:dyDescent="0.25">
      <c r="A177" s="37" t="s">
        <v>57</v>
      </c>
      <c r="E177" s="42" t="s">
        <v>460</v>
      </c>
    </row>
    <row r="178" spans="1:16" ht="12.5" x14ac:dyDescent="0.25">
      <c r="A178" t="s">
        <v>59</v>
      </c>
      <c r="E178" s="41" t="s">
        <v>52</v>
      </c>
    </row>
    <row r="179" spans="1:16" ht="25" x14ac:dyDescent="0.25">
      <c r="A179" t="s">
        <v>49</v>
      </c>
      <c r="B179" s="36" t="s">
        <v>205</v>
      </c>
      <c r="C179" s="36" t="s">
        <v>206</v>
      </c>
      <c r="D179" s="37" t="s">
        <v>52</v>
      </c>
      <c r="E179" s="13" t="s">
        <v>498</v>
      </c>
      <c r="F179" s="38" t="s">
        <v>440</v>
      </c>
      <c r="G179" s="39">
        <v>1</v>
      </c>
      <c r="H179" s="38">
        <v>0</v>
      </c>
      <c r="I179" s="38">
        <f>ROUND(G179*H179,6)</f>
        <v>0</v>
      </c>
      <c r="L179" s="40">
        <v>0</v>
      </c>
      <c r="M179" s="34">
        <f>ROUND(ROUND(L179,2)*ROUND(G179,3),2)</f>
        <v>0</v>
      </c>
      <c r="N179" s="38" t="s">
        <v>55</v>
      </c>
      <c r="O179">
        <f>(M179*21)/100</f>
        <v>0</v>
      </c>
      <c r="P179" t="s">
        <v>27</v>
      </c>
    </row>
    <row r="180" spans="1:16" ht="12.5" x14ac:dyDescent="0.25">
      <c r="A180" s="37" t="s">
        <v>56</v>
      </c>
      <c r="E180" s="41" t="s">
        <v>499</v>
      </c>
    </row>
    <row r="181" spans="1:16" ht="13" x14ac:dyDescent="0.25">
      <c r="A181" s="37" t="s">
        <v>57</v>
      </c>
      <c r="E181" s="42" t="s">
        <v>434</v>
      </c>
    </row>
    <row r="182" spans="1:16" ht="12.5" x14ac:dyDescent="0.25">
      <c r="A182" t="s">
        <v>59</v>
      </c>
      <c r="E182" s="41" t="s">
        <v>52</v>
      </c>
    </row>
    <row r="183" spans="1:16" ht="12.5" x14ac:dyDescent="0.25">
      <c r="A183" t="s">
        <v>49</v>
      </c>
      <c r="B183" s="36" t="s">
        <v>208</v>
      </c>
      <c r="C183" s="36" t="s">
        <v>209</v>
      </c>
      <c r="D183" s="37" t="s">
        <v>52</v>
      </c>
      <c r="E183" s="13" t="s">
        <v>500</v>
      </c>
      <c r="F183" s="38" t="s">
        <v>440</v>
      </c>
      <c r="G183" s="39">
        <v>1</v>
      </c>
      <c r="H183" s="38">
        <v>0</v>
      </c>
      <c r="I183" s="38">
        <f>ROUND(G183*H183,6)</f>
        <v>0</v>
      </c>
      <c r="L183" s="40">
        <v>0</v>
      </c>
      <c r="M183" s="34">
        <f>ROUND(ROUND(L183,2)*ROUND(G183,3),2)</f>
        <v>0</v>
      </c>
      <c r="N183" s="38" t="s">
        <v>55</v>
      </c>
      <c r="O183">
        <f>(M183*21)/100</f>
        <v>0</v>
      </c>
      <c r="P183" t="s">
        <v>27</v>
      </c>
    </row>
    <row r="184" spans="1:16" ht="12.5" x14ac:dyDescent="0.25">
      <c r="A184" s="37" t="s">
        <v>56</v>
      </c>
      <c r="E184" s="41" t="s">
        <v>52</v>
      </c>
    </row>
    <row r="185" spans="1:16" ht="13" x14ac:dyDescent="0.25">
      <c r="A185" s="37" t="s">
        <v>57</v>
      </c>
      <c r="E185" s="42" t="s">
        <v>434</v>
      </c>
    </row>
    <row r="186" spans="1:16" ht="225" x14ac:dyDescent="0.25">
      <c r="A186" t="s">
        <v>59</v>
      </c>
      <c r="E186" s="41" t="s">
        <v>501</v>
      </c>
    </row>
    <row r="187" spans="1:16" ht="25" x14ac:dyDescent="0.25">
      <c r="A187" t="s">
        <v>49</v>
      </c>
      <c r="B187" s="36" t="s">
        <v>213</v>
      </c>
      <c r="C187" s="36" t="s">
        <v>214</v>
      </c>
      <c r="D187" s="37" t="s">
        <v>52</v>
      </c>
      <c r="E187" s="13" t="s">
        <v>502</v>
      </c>
      <c r="F187" s="38" t="s">
        <v>440</v>
      </c>
      <c r="G187" s="39">
        <v>1</v>
      </c>
      <c r="H187" s="38">
        <v>0</v>
      </c>
      <c r="I187" s="38">
        <f>ROUND(G187*H187,6)</f>
        <v>0</v>
      </c>
      <c r="L187" s="40">
        <v>0</v>
      </c>
      <c r="M187" s="34">
        <f>ROUND(ROUND(L187,2)*ROUND(G187,3),2)</f>
        <v>0</v>
      </c>
      <c r="N187" s="38" t="s">
        <v>55</v>
      </c>
      <c r="O187">
        <f>(M187*21)/100</f>
        <v>0</v>
      </c>
      <c r="P187" t="s">
        <v>27</v>
      </c>
    </row>
    <row r="188" spans="1:16" ht="50" x14ac:dyDescent="0.25">
      <c r="A188" s="37" t="s">
        <v>56</v>
      </c>
      <c r="E188" s="41" t="s">
        <v>503</v>
      </c>
    </row>
    <row r="189" spans="1:16" ht="13" x14ac:dyDescent="0.25">
      <c r="A189" s="37" t="s">
        <v>57</v>
      </c>
      <c r="E189" s="42" t="s">
        <v>434</v>
      </c>
    </row>
    <row r="190" spans="1:16" ht="25" x14ac:dyDescent="0.25">
      <c r="A190" t="s">
        <v>59</v>
      </c>
      <c r="E190" s="41" t="s">
        <v>504</v>
      </c>
    </row>
    <row r="191" spans="1:16" ht="25" x14ac:dyDescent="0.25">
      <c r="A191" t="s">
        <v>49</v>
      </c>
      <c r="B191" s="36" t="s">
        <v>217</v>
      </c>
      <c r="C191" s="36" t="s">
        <v>218</v>
      </c>
      <c r="D191" s="37" t="s">
        <v>52</v>
      </c>
      <c r="E191" s="13" t="s">
        <v>505</v>
      </c>
      <c r="F191" s="38" t="s">
        <v>440</v>
      </c>
      <c r="G191" s="39">
        <v>1</v>
      </c>
      <c r="H191" s="38">
        <v>0</v>
      </c>
      <c r="I191" s="38">
        <f>ROUND(G191*H191,6)</f>
        <v>0</v>
      </c>
      <c r="L191" s="40">
        <v>0</v>
      </c>
      <c r="M191" s="34">
        <f>ROUND(ROUND(L191,2)*ROUND(G191,3),2)</f>
        <v>0</v>
      </c>
      <c r="N191" s="38" t="s">
        <v>55</v>
      </c>
      <c r="O191">
        <f>(M191*21)/100</f>
        <v>0</v>
      </c>
      <c r="P191" t="s">
        <v>27</v>
      </c>
    </row>
    <row r="192" spans="1:16" ht="50" x14ac:dyDescent="0.25">
      <c r="A192" s="37" t="s">
        <v>56</v>
      </c>
      <c r="E192" s="41" t="s">
        <v>506</v>
      </c>
    </row>
    <row r="193" spans="1:16" ht="13" x14ac:dyDescent="0.25">
      <c r="A193" s="37" t="s">
        <v>57</v>
      </c>
      <c r="E193" s="42" t="s">
        <v>434</v>
      </c>
    </row>
    <row r="194" spans="1:16" ht="12.5" x14ac:dyDescent="0.25">
      <c r="A194" t="s">
        <v>59</v>
      </c>
      <c r="E194" s="41" t="s">
        <v>52</v>
      </c>
    </row>
    <row r="195" spans="1:16" ht="12.5" x14ac:dyDescent="0.25">
      <c r="A195" t="s">
        <v>49</v>
      </c>
      <c r="B195" s="36" t="s">
        <v>221</v>
      </c>
      <c r="C195" s="36" t="s">
        <v>222</v>
      </c>
      <c r="D195" s="37" t="s">
        <v>52</v>
      </c>
      <c r="E195" s="13" t="s">
        <v>507</v>
      </c>
      <c r="F195" s="38" t="s">
        <v>440</v>
      </c>
      <c r="G195" s="39">
        <v>1</v>
      </c>
      <c r="H195" s="38">
        <v>0</v>
      </c>
      <c r="I195" s="38">
        <f>ROUND(G195*H195,6)</f>
        <v>0</v>
      </c>
      <c r="L195" s="40">
        <v>0</v>
      </c>
      <c r="M195" s="34">
        <f>ROUND(ROUND(L195,2)*ROUND(G195,3),2)</f>
        <v>0</v>
      </c>
      <c r="N195" s="38" t="s">
        <v>55</v>
      </c>
      <c r="O195">
        <f>(M195*21)/100</f>
        <v>0</v>
      </c>
      <c r="P195" t="s">
        <v>27</v>
      </c>
    </row>
    <row r="196" spans="1:16" ht="12.5" x14ac:dyDescent="0.25">
      <c r="A196" s="37" t="s">
        <v>56</v>
      </c>
      <c r="E196" s="41" t="s">
        <v>508</v>
      </c>
    </row>
    <row r="197" spans="1:16" ht="13" x14ac:dyDescent="0.25">
      <c r="A197" s="37" t="s">
        <v>57</v>
      </c>
      <c r="E197" s="42" t="s">
        <v>434</v>
      </c>
    </row>
    <row r="198" spans="1:16" ht="12.5" x14ac:dyDescent="0.25">
      <c r="A198" t="s">
        <v>59</v>
      </c>
      <c r="E198" s="41" t="s">
        <v>52</v>
      </c>
    </row>
    <row r="199" spans="1:16" ht="25" x14ac:dyDescent="0.25">
      <c r="A199" t="s">
        <v>49</v>
      </c>
      <c r="B199" s="36" t="s">
        <v>224</v>
      </c>
      <c r="C199" s="36" t="s">
        <v>225</v>
      </c>
      <c r="D199" s="37" t="s">
        <v>52</v>
      </c>
      <c r="E199" s="13" t="s">
        <v>509</v>
      </c>
      <c r="F199" s="38" t="s">
        <v>440</v>
      </c>
      <c r="G199" s="39">
        <v>1</v>
      </c>
      <c r="H199" s="38">
        <v>0</v>
      </c>
      <c r="I199" s="38">
        <f>ROUND(G199*H199,6)</f>
        <v>0</v>
      </c>
      <c r="L199" s="40">
        <v>0</v>
      </c>
      <c r="M199" s="34">
        <f>ROUND(ROUND(L199,2)*ROUND(G199,3),2)</f>
        <v>0</v>
      </c>
      <c r="N199" s="38" t="s">
        <v>55</v>
      </c>
      <c r="O199">
        <f>(M199*21)/100</f>
        <v>0</v>
      </c>
      <c r="P199" t="s">
        <v>27</v>
      </c>
    </row>
    <row r="200" spans="1:16" ht="37.5" x14ac:dyDescent="0.25">
      <c r="A200" s="37" t="s">
        <v>56</v>
      </c>
      <c r="E200" s="41" t="s">
        <v>510</v>
      </c>
    </row>
    <row r="201" spans="1:16" ht="13" x14ac:dyDescent="0.25">
      <c r="A201" s="37" t="s">
        <v>57</v>
      </c>
      <c r="E201" s="42" t="s">
        <v>434</v>
      </c>
    </row>
    <row r="202" spans="1:16" ht="12.5" x14ac:dyDescent="0.25">
      <c r="A202" t="s">
        <v>59</v>
      </c>
      <c r="E202" s="41" t="s">
        <v>52</v>
      </c>
    </row>
    <row r="203" spans="1:16" ht="25" x14ac:dyDescent="0.25">
      <c r="A203" t="s">
        <v>49</v>
      </c>
      <c r="B203" s="36" t="s">
        <v>228</v>
      </c>
      <c r="C203" s="36" t="s">
        <v>229</v>
      </c>
      <c r="D203" s="37" t="s">
        <v>52</v>
      </c>
      <c r="E203" s="13" t="s">
        <v>511</v>
      </c>
      <c r="F203" s="38" t="s">
        <v>440</v>
      </c>
      <c r="G203" s="39">
        <v>1</v>
      </c>
      <c r="H203" s="38">
        <v>0</v>
      </c>
      <c r="I203" s="38">
        <f>ROUND(G203*H203,6)</f>
        <v>0</v>
      </c>
      <c r="L203" s="40">
        <v>0</v>
      </c>
      <c r="M203" s="34">
        <f>ROUND(ROUND(L203,2)*ROUND(G203,3),2)</f>
        <v>0</v>
      </c>
      <c r="N203" s="38" t="s">
        <v>55</v>
      </c>
      <c r="O203">
        <f>(M203*21)/100</f>
        <v>0</v>
      </c>
      <c r="P203" t="s">
        <v>27</v>
      </c>
    </row>
    <row r="204" spans="1:16" ht="25" x14ac:dyDescent="0.25">
      <c r="A204" s="37" t="s">
        <v>56</v>
      </c>
      <c r="E204" s="41" t="s">
        <v>512</v>
      </c>
    </row>
    <row r="205" spans="1:16" ht="13" x14ac:dyDescent="0.25">
      <c r="A205" s="37" t="s">
        <v>57</v>
      </c>
      <c r="E205" s="42" t="s">
        <v>434</v>
      </c>
    </row>
    <row r="206" spans="1:16" ht="12.5" x14ac:dyDescent="0.25">
      <c r="A206" t="s">
        <v>59</v>
      </c>
      <c r="E206" s="41" t="s">
        <v>52</v>
      </c>
    </row>
    <row r="207" spans="1:16" ht="25" x14ac:dyDescent="0.25">
      <c r="A207" t="s">
        <v>49</v>
      </c>
      <c r="B207" s="36" t="s">
        <v>233</v>
      </c>
      <c r="C207" s="36" t="s">
        <v>234</v>
      </c>
      <c r="D207" s="37" t="s">
        <v>52</v>
      </c>
      <c r="E207" s="13" t="s">
        <v>513</v>
      </c>
      <c r="F207" s="38" t="s">
        <v>440</v>
      </c>
      <c r="G207" s="39">
        <v>4</v>
      </c>
      <c r="H207" s="38">
        <v>0</v>
      </c>
      <c r="I207" s="38">
        <f>ROUND(G207*H207,6)</f>
        <v>0</v>
      </c>
      <c r="L207" s="40">
        <v>0</v>
      </c>
      <c r="M207" s="34">
        <f>ROUND(ROUND(L207,2)*ROUND(G207,3),2)</f>
        <v>0</v>
      </c>
      <c r="N207" s="38" t="s">
        <v>55</v>
      </c>
      <c r="O207">
        <f>(M207*21)/100</f>
        <v>0</v>
      </c>
      <c r="P207" t="s">
        <v>27</v>
      </c>
    </row>
    <row r="208" spans="1:16" ht="12.5" x14ac:dyDescent="0.25">
      <c r="A208" s="37" t="s">
        <v>56</v>
      </c>
      <c r="E208" s="41" t="s">
        <v>52</v>
      </c>
    </row>
    <row r="209" spans="1:16" ht="13" x14ac:dyDescent="0.25">
      <c r="A209" s="37" t="s">
        <v>57</v>
      </c>
      <c r="E209" s="42" t="s">
        <v>487</v>
      </c>
    </row>
    <row r="210" spans="1:16" ht="12.5" x14ac:dyDescent="0.25">
      <c r="A210" t="s">
        <v>59</v>
      </c>
      <c r="E210" s="41" t="s">
        <v>52</v>
      </c>
    </row>
    <row r="211" spans="1:16" ht="25" x14ac:dyDescent="0.25">
      <c r="A211" t="s">
        <v>49</v>
      </c>
      <c r="B211" s="36" t="s">
        <v>237</v>
      </c>
      <c r="C211" s="36" t="s">
        <v>238</v>
      </c>
      <c r="D211" s="37" t="s">
        <v>52</v>
      </c>
      <c r="E211" s="13" t="s">
        <v>514</v>
      </c>
      <c r="F211" s="38" t="s">
        <v>440</v>
      </c>
      <c r="G211" s="39">
        <v>3</v>
      </c>
      <c r="H211" s="38">
        <v>0</v>
      </c>
      <c r="I211" s="38">
        <f>ROUND(G211*H211,6)</f>
        <v>0</v>
      </c>
      <c r="L211" s="40">
        <v>0</v>
      </c>
      <c r="M211" s="34">
        <f>ROUND(ROUND(L211,2)*ROUND(G211,3),2)</f>
        <v>0</v>
      </c>
      <c r="N211" s="38" t="s">
        <v>55</v>
      </c>
      <c r="O211">
        <f>(M211*21)/100</f>
        <v>0</v>
      </c>
      <c r="P211" t="s">
        <v>27</v>
      </c>
    </row>
    <row r="212" spans="1:16" ht="12.5" x14ac:dyDescent="0.25">
      <c r="A212" s="37" t="s">
        <v>56</v>
      </c>
      <c r="E212" s="41" t="s">
        <v>52</v>
      </c>
    </row>
    <row r="213" spans="1:16" ht="13" x14ac:dyDescent="0.25">
      <c r="A213" s="37" t="s">
        <v>57</v>
      </c>
      <c r="E213" s="42" t="s">
        <v>490</v>
      </c>
    </row>
    <row r="214" spans="1:16" ht="12.5" x14ac:dyDescent="0.25">
      <c r="A214" t="s">
        <v>59</v>
      </c>
      <c r="E214" s="41" t="s">
        <v>52</v>
      </c>
    </row>
    <row r="215" spans="1:16" ht="25" x14ac:dyDescent="0.25">
      <c r="A215" t="s">
        <v>49</v>
      </c>
      <c r="B215" s="36" t="s">
        <v>240</v>
      </c>
      <c r="C215" s="36" t="s">
        <v>241</v>
      </c>
      <c r="D215" s="37" t="s">
        <v>52</v>
      </c>
      <c r="E215" s="13" t="s">
        <v>515</v>
      </c>
      <c r="F215" s="38" t="s">
        <v>440</v>
      </c>
      <c r="G215" s="39">
        <v>6</v>
      </c>
      <c r="H215" s="38">
        <v>0</v>
      </c>
      <c r="I215" s="38">
        <f>ROUND(G215*H215,6)</f>
        <v>0</v>
      </c>
      <c r="L215" s="40">
        <v>0</v>
      </c>
      <c r="M215" s="34">
        <f>ROUND(ROUND(L215,2)*ROUND(G215,3),2)</f>
        <v>0</v>
      </c>
      <c r="N215" s="38" t="s">
        <v>55</v>
      </c>
      <c r="O215">
        <f>(M215*21)/100</f>
        <v>0</v>
      </c>
      <c r="P215" t="s">
        <v>27</v>
      </c>
    </row>
    <row r="216" spans="1:16" ht="12.5" x14ac:dyDescent="0.25">
      <c r="A216" s="37" t="s">
        <v>56</v>
      </c>
      <c r="E216" s="41" t="s">
        <v>52</v>
      </c>
    </row>
    <row r="217" spans="1:16" ht="13" x14ac:dyDescent="0.25">
      <c r="A217" s="37" t="s">
        <v>57</v>
      </c>
      <c r="E217" s="42" t="s">
        <v>458</v>
      </c>
    </row>
    <row r="218" spans="1:16" ht="12.5" x14ac:dyDescent="0.25">
      <c r="A218" t="s">
        <v>59</v>
      </c>
      <c r="E218" s="41" t="s">
        <v>52</v>
      </c>
    </row>
    <row r="219" spans="1:16" ht="25" x14ac:dyDescent="0.25">
      <c r="A219" t="s">
        <v>49</v>
      </c>
      <c r="B219" s="36" t="s">
        <v>243</v>
      </c>
      <c r="C219" s="36" t="s">
        <v>244</v>
      </c>
      <c r="D219" s="37" t="s">
        <v>52</v>
      </c>
      <c r="E219" s="13" t="s">
        <v>516</v>
      </c>
      <c r="F219" s="38" t="s">
        <v>440</v>
      </c>
      <c r="G219" s="39">
        <v>3</v>
      </c>
      <c r="H219" s="38">
        <v>0</v>
      </c>
      <c r="I219" s="38">
        <f>ROUND(G219*H219,6)</f>
        <v>0</v>
      </c>
      <c r="L219" s="40">
        <v>0</v>
      </c>
      <c r="M219" s="34">
        <f>ROUND(ROUND(L219,2)*ROUND(G219,3),2)</f>
        <v>0</v>
      </c>
      <c r="N219" s="38" t="s">
        <v>55</v>
      </c>
      <c r="O219">
        <f>(M219*21)/100</f>
        <v>0</v>
      </c>
      <c r="P219" t="s">
        <v>27</v>
      </c>
    </row>
    <row r="220" spans="1:16" ht="12.5" x14ac:dyDescent="0.25">
      <c r="A220" s="37" t="s">
        <v>56</v>
      </c>
      <c r="E220" s="41" t="s">
        <v>52</v>
      </c>
    </row>
    <row r="221" spans="1:16" ht="13" x14ac:dyDescent="0.25">
      <c r="A221" s="37" t="s">
        <v>57</v>
      </c>
      <c r="E221" s="42" t="s">
        <v>490</v>
      </c>
    </row>
    <row r="222" spans="1:16" ht="12.5" x14ac:dyDescent="0.25">
      <c r="A222" t="s">
        <v>59</v>
      </c>
      <c r="E222" s="41" t="s">
        <v>52</v>
      </c>
    </row>
    <row r="223" spans="1:16" ht="25" x14ac:dyDescent="0.25">
      <c r="A223" t="s">
        <v>49</v>
      </c>
      <c r="B223" s="36" t="s">
        <v>246</v>
      </c>
      <c r="C223" s="36" t="s">
        <v>247</v>
      </c>
      <c r="D223" s="37" t="s">
        <v>52</v>
      </c>
      <c r="E223" s="13" t="s">
        <v>517</v>
      </c>
      <c r="F223" s="38" t="s">
        <v>440</v>
      </c>
      <c r="G223" s="39">
        <v>6</v>
      </c>
      <c r="H223" s="38">
        <v>0</v>
      </c>
      <c r="I223" s="38">
        <f>ROUND(G223*H223,6)</f>
        <v>0</v>
      </c>
      <c r="L223" s="40">
        <v>0</v>
      </c>
      <c r="M223" s="34">
        <f>ROUND(ROUND(L223,2)*ROUND(G223,3),2)</f>
        <v>0</v>
      </c>
      <c r="N223" s="38" t="s">
        <v>55</v>
      </c>
      <c r="O223">
        <f>(M223*21)/100</f>
        <v>0</v>
      </c>
      <c r="P223" t="s">
        <v>27</v>
      </c>
    </row>
    <row r="224" spans="1:16" ht="12.5" x14ac:dyDescent="0.25">
      <c r="A224" s="37" t="s">
        <v>56</v>
      </c>
      <c r="E224" s="41" t="s">
        <v>52</v>
      </c>
    </row>
    <row r="225" spans="1:16" ht="13" x14ac:dyDescent="0.25">
      <c r="A225" s="37" t="s">
        <v>57</v>
      </c>
      <c r="E225" s="42" t="s">
        <v>458</v>
      </c>
    </row>
    <row r="226" spans="1:16" ht="12.5" x14ac:dyDescent="0.25">
      <c r="A226" t="s">
        <v>59</v>
      </c>
      <c r="E226" s="41" t="s">
        <v>52</v>
      </c>
    </row>
    <row r="227" spans="1:16" ht="12.5" x14ac:dyDescent="0.25">
      <c r="A227" t="s">
        <v>49</v>
      </c>
      <c r="B227" s="36" t="s">
        <v>249</v>
      </c>
      <c r="C227" s="36" t="s">
        <v>250</v>
      </c>
      <c r="D227" s="37" t="s">
        <v>52</v>
      </c>
      <c r="E227" s="13" t="s">
        <v>518</v>
      </c>
      <c r="F227" s="38" t="s">
        <v>440</v>
      </c>
      <c r="G227" s="39">
        <v>1</v>
      </c>
      <c r="H227" s="38">
        <v>0</v>
      </c>
      <c r="I227" s="38">
        <f>ROUND(G227*H227,6)</f>
        <v>0</v>
      </c>
      <c r="L227" s="40">
        <v>0</v>
      </c>
      <c r="M227" s="34">
        <f>ROUND(ROUND(L227,2)*ROUND(G227,3),2)</f>
        <v>0</v>
      </c>
      <c r="N227" s="38" t="s">
        <v>55</v>
      </c>
      <c r="O227">
        <f>(M227*21)/100</f>
        <v>0</v>
      </c>
      <c r="P227" t="s">
        <v>27</v>
      </c>
    </row>
    <row r="228" spans="1:16" ht="12.5" x14ac:dyDescent="0.25">
      <c r="A228" s="37" t="s">
        <v>56</v>
      </c>
      <c r="E228" s="41" t="s">
        <v>52</v>
      </c>
    </row>
    <row r="229" spans="1:16" ht="13" x14ac:dyDescent="0.25">
      <c r="A229" s="37" t="s">
        <v>57</v>
      </c>
      <c r="E229" s="42" t="s">
        <v>434</v>
      </c>
    </row>
    <row r="230" spans="1:16" ht="12.5" x14ac:dyDescent="0.25">
      <c r="A230" t="s">
        <v>59</v>
      </c>
      <c r="E230" s="41" t="s">
        <v>52</v>
      </c>
    </row>
    <row r="231" spans="1:16" ht="12.5" x14ac:dyDescent="0.25">
      <c r="A231" t="s">
        <v>49</v>
      </c>
      <c r="B231" s="36" t="s">
        <v>251</v>
      </c>
      <c r="C231" s="36" t="s">
        <v>252</v>
      </c>
      <c r="D231" s="37" t="s">
        <v>52</v>
      </c>
      <c r="E231" s="13" t="s">
        <v>519</v>
      </c>
      <c r="F231" s="38" t="s">
        <v>440</v>
      </c>
      <c r="G231" s="39">
        <v>12</v>
      </c>
      <c r="H231" s="38">
        <v>0</v>
      </c>
      <c r="I231" s="38">
        <f>ROUND(G231*H231,6)</f>
        <v>0</v>
      </c>
      <c r="L231" s="40">
        <v>0</v>
      </c>
      <c r="M231" s="34">
        <f>ROUND(ROUND(L231,2)*ROUND(G231,3),2)</f>
        <v>0</v>
      </c>
      <c r="N231" s="38" t="s">
        <v>55</v>
      </c>
      <c r="O231">
        <f>(M231*21)/100</f>
        <v>0</v>
      </c>
      <c r="P231" t="s">
        <v>27</v>
      </c>
    </row>
    <row r="232" spans="1:16" ht="12.5" x14ac:dyDescent="0.25">
      <c r="A232" s="37" t="s">
        <v>56</v>
      </c>
      <c r="E232" s="41" t="s">
        <v>52</v>
      </c>
    </row>
    <row r="233" spans="1:16" ht="13" x14ac:dyDescent="0.25">
      <c r="A233" s="37" t="s">
        <v>57</v>
      </c>
      <c r="E233" s="42" t="s">
        <v>480</v>
      </c>
    </row>
    <row r="234" spans="1:16" ht="12.5" x14ac:dyDescent="0.25">
      <c r="A234" t="s">
        <v>59</v>
      </c>
      <c r="E234" s="41" t="s">
        <v>52</v>
      </c>
    </row>
    <row r="235" spans="1:16" ht="12.5" x14ac:dyDescent="0.25">
      <c r="A235" t="s">
        <v>49</v>
      </c>
      <c r="B235" s="36" t="s">
        <v>254</v>
      </c>
      <c r="C235" s="36" t="s">
        <v>255</v>
      </c>
      <c r="D235" s="37" t="s">
        <v>52</v>
      </c>
      <c r="E235" s="13" t="s">
        <v>520</v>
      </c>
      <c r="F235" s="38" t="s">
        <v>440</v>
      </c>
      <c r="G235" s="39">
        <v>1</v>
      </c>
      <c r="H235" s="38">
        <v>0</v>
      </c>
      <c r="I235" s="38">
        <f>ROUND(G235*H235,6)</f>
        <v>0</v>
      </c>
      <c r="L235" s="40">
        <v>0</v>
      </c>
      <c r="M235" s="34">
        <f>ROUND(ROUND(L235,2)*ROUND(G235,3),2)</f>
        <v>0</v>
      </c>
      <c r="N235" s="38" t="s">
        <v>55</v>
      </c>
      <c r="O235">
        <f>(M235*21)/100</f>
        <v>0</v>
      </c>
      <c r="P235" t="s">
        <v>27</v>
      </c>
    </row>
    <row r="236" spans="1:16" ht="12.5" x14ac:dyDescent="0.25">
      <c r="A236" s="37" t="s">
        <v>56</v>
      </c>
      <c r="E236" s="41" t="s">
        <v>520</v>
      </c>
    </row>
    <row r="237" spans="1:16" ht="13" x14ac:dyDescent="0.25">
      <c r="A237" s="37" t="s">
        <v>57</v>
      </c>
      <c r="E237" s="42" t="s">
        <v>434</v>
      </c>
    </row>
    <row r="238" spans="1:16" ht="12.5" x14ac:dyDescent="0.25">
      <c r="A238" t="s">
        <v>59</v>
      </c>
      <c r="E238" s="41" t="s">
        <v>52</v>
      </c>
    </row>
    <row r="239" spans="1:16" ht="12.5" x14ac:dyDescent="0.25">
      <c r="A239" t="s">
        <v>49</v>
      </c>
      <c r="B239" s="36" t="s">
        <v>257</v>
      </c>
      <c r="C239" s="36" t="s">
        <v>258</v>
      </c>
      <c r="D239" s="37" t="s">
        <v>52</v>
      </c>
      <c r="E239" s="13" t="s">
        <v>521</v>
      </c>
      <c r="F239" s="38" t="s">
        <v>440</v>
      </c>
      <c r="G239" s="39">
        <v>7</v>
      </c>
      <c r="H239" s="38">
        <v>0</v>
      </c>
      <c r="I239" s="38">
        <f>ROUND(G239*H239,6)</f>
        <v>0</v>
      </c>
      <c r="L239" s="40">
        <v>0</v>
      </c>
      <c r="M239" s="34">
        <f>ROUND(ROUND(L239,2)*ROUND(G239,3),2)</f>
        <v>0</v>
      </c>
      <c r="N239" s="38" t="s">
        <v>55</v>
      </c>
      <c r="O239">
        <f>(M239*21)/100</f>
        <v>0</v>
      </c>
      <c r="P239" t="s">
        <v>27</v>
      </c>
    </row>
    <row r="240" spans="1:16" ht="12.5" x14ac:dyDescent="0.25">
      <c r="A240" s="37" t="s">
        <v>56</v>
      </c>
      <c r="E240" s="41" t="s">
        <v>52</v>
      </c>
    </row>
    <row r="241" spans="1:16" ht="13" x14ac:dyDescent="0.25">
      <c r="A241" s="37" t="s">
        <v>57</v>
      </c>
      <c r="E241" s="42" t="s">
        <v>522</v>
      </c>
    </row>
    <row r="242" spans="1:16" ht="12.5" x14ac:dyDescent="0.25">
      <c r="A242" t="s">
        <v>59</v>
      </c>
      <c r="E242" s="41" t="s">
        <v>52</v>
      </c>
    </row>
    <row r="243" spans="1:16" ht="25" x14ac:dyDescent="0.25">
      <c r="A243" t="s">
        <v>49</v>
      </c>
      <c r="B243" s="36" t="s">
        <v>261</v>
      </c>
      <c r="C243" s="36" t="s">
        <v>262</v>
      </c>
      <c r="D243" s="37" t="s">
        <v>52</v>
      </c>
      <c r="E243" s="13" t="s">
        <v>523</v>
      </c>
      <c r="F243" s="38" t="s">
        <v>440</v>
      </c>
      <c r="G243" s="39">
        <v>1</v>
      </c>
      <c r="H243" s="38">
        <v>0</v>
      </c>
      <c r="I243" s="38">
        <f>ROUND(G243*H243,6)</f>
        <v>0</v>
      </c>
      <c r="L243" s="40">
        <v>0</v>
      </c>
      <c r="M243" s="34">
        <f>ROUND(ROUND(L243,2)*ROUND(G243,3),2)</f>
        <v>0</v>
      </c>
      <c r="N243" s="38" t="s">
        <v>55</v>
      </c>
      <c r="O243">
        <f>(M243*21)/100</f>
        <v>0</v>
      </c>
      <c r="P243" t="s">
        <v>27</v>
      </c>
    </row>
    <row r="244" spans="1:16" ht="12.5" x14ac:dyDescent="0.25">
      <c r="A244" s="37" t="s">
        <v>56</v>
      </c>
      <c r="E244" s="41" t="s">
        <v>52</v>
      </c>
    </row>
    <row r="245" spans="1:16" ht="13" x14ac:dyDescent="0.25">
      <c r="A245" s="37" t="s">
        <v>57</v>
      </c>
      <c r="E245" s="42" t="s">
        <v>434</v>
      </c>
    </row>
    <row r="246" spans="1:16" ht="12.5" x14ac:dyDescent="0.25">
      <c r="A246" t="s">
        <v>59</v>
      </c>
      <c r="E246" s="41" t="s">
        <v>52</v>
      </c>
    </row>
    <row r="247" spans="1:16" ht="25" x14ac:dyDescent="0.25">
      <c r="A247" t="s">
        <v>49</v>
      </c>
      <c r="B247" s="36" t="s">
        <v>264</v>
      </c>
      <c r="C247" s="36" t="s">
        <v>265</v>
      </c>
      <c r="D247" s="37" t="s">
        <v>52</v>
      </c>
      <c r="E247" s="13" t="s">
        <v>439</v>
      </c>
      <c r="F247" s="38" t="s">
        <v>440</v>
      </c>
      <c r="G247" s="39">
        <v>1</v>
      </c>
      <c r="H247" s="38">
        <v>0</v>
      </c>
      <c r="I247" s="38">
        <f>ROUND(G247*H247,6)</f>
        <v>0</v>
      </c>
      <c r="L247" s="40">
        <v>0</v>
      </c>
      <c r="M247" s="34">
        <f>ROUND(ROUND(L247,2)*ROUND(G247,3),2)</f>
        <v>0</v>
      </c>
      <c r="N247" s="38" t="s">
        <v>55</v>
      </c>
      <c r="O247">
        <f>(M247*21)/100</f>
        <v>0</v>
      </c>
      <c r="P247" t="s">
        <v>27</v>
      </c>
    </row>
    <row r="248" spans="1:16" ht="12.5" x14ac:dyDescent="0.25">
      <c r="A248" s="37" t="s">
        <v>56</v>
      </c>
      <c r="E248" s="41" t="s">
        <v>52</v>
      </c>
    </row>
    <row r="249" spans="1:16" ht="13" x14ac:dyDescent="0.25">
      <c r="A249" s="37" t="s">
        <v>57</v>
      </c>
      <c r="E249" s="42" t="s">
        <v>434</v>
      </c>
    </row>
    <row r="250" spans="1:16" ht="12.5" x14ac:dyDescent="0.25">
      <c r="A250" t="s">
        <v>59</v>
      </c>
      <c r="E250" s="41" t="s">
        <v>52</v>
      </c>
    </row>
    <row r="251" spans="1:16" ht="12.5" x14ac:dyDescent="0.25">
      <c r="A251" t="s">
        <v>49</v>
      </c>
      <c r="B251" s="36" t="s">
        <v>268</v>
      </c>
      <c r="C251" s="36" t="s">
        <v>269</v>
      </c>
      <c r="D251" s="37" t="s">
        <v>52</v>
      </c>
      <c r="E251" s="13" t="s">
        <v>524</v>
      </c>
      <c r="F251" s="38" t="s">
        <v>440</v>
      </c>
      <c r="G251" s="39">
        <v>1</v>
      </c>
      <c r="H251" s="38">
        <v>0</v>
      </c>
      <c r="I251" s="38">
        <f>ROUND(G251*H251,6)</f>
        <v>0</v>
      </c>
      <c r="L251" s="40">
        <v>0</v>
      </c>
      <c r="M251" s="34">
        <f>ROUND(ROUND(L251,2)*ROUND(G251,3),2)</f>
        <v>0</v>
      </c>
      <c r="N251" s="38" t="s">
        <v>55</v>
      </c>
      <c r="O251">
        <f>(M251*21)/100</f>
        <v>0</v>
      </c>
      <c r="P251" t="s">
        <v>27</v>
      </c>
    </row>
    <row r="252" spans="1:16" ht="12.5" x14ac:dyDescent="0.25">
      <c r="A252" s="37" t="s">
        <v>56</v>
      </c>
      <c r="E252" s="41" t="s">
        <v>52</v>
      </c>
    </row>
    <row r="253" spans="1:16" ht="13" x14ac:dyDescent="0.25">
      <c r="A253" s="37" t="s">
        <v>57</v>
      </c>
      <c r="E253" s="42" t="s">
        <v>434</v>
      </c>
    </row>
    <row r="254" spans="1:16" ht="12.5" x14ac:dyDescent="0.25">
      <c r="A254" t="s">
        <v>59</v>
      </c>
      <c r="E254" s="41" t="s">
        <v>52</v>
      </c>
    </row>
    <row r="255" spans="1:16" ht="25" x14ac:dyDescent="0.25">
      <c r="A255" t="s">
        <v>49</v>
      </c>
      <c r="B255" s="36" t="s">
        <v>272</v>
      </c>
      <c r="C255" s="36" t="s">
        <v>273</v>
      </c>
      <c r="D255" s="37" t="s">
        <v>52</v>
      </c>
      <c r="E255" s="13" t="s">
        <v>525</v>
      </c>
      <c r="F255" s="38" t="s">
        <v>440</v>
      </c>
      <c r="G255" s="39">
        <v>1</v>
      </c>
      <c r="H255" s="38">
        <v>0</v>
      </c>
      <c r="I255" s="38">
        <f>ROUND(G255*H255,6)</f>
        <v>0</v>
      </c>
      <c r="L255" s="40">
        <v>0</v>
      </c>
      <c r="M255" s="34">
        <f>ROUND(ROUND(L255,2)*ROUND(G255,3),2)</f>
        <v>0</v>
      </c>
      <c r="N255" s="38" t="s">
        <v>55</v>
      </c>
      <c r="O255">
        <f>(M255*21)/100</f>
        <v>0</v>
      </c>
      <c r="P255" t="s">
        <v>27</v>
      </c>
    </row>
    <row r="256" spans="1:16" ht="37.5" x14ac:dyDescent="0.25">
      <c r="A256" s="37" t="s">
        <v>56</v>
      </c>
      <c r="E256" s="41" t="s">
        <v>526</v>
      </c>
    </row>
    <row r="257" spans="1:16" ht="13" x14ac:dyDescent="0.25">
      <c r="A257" s="37" t="s">
        <v>57</v>
      </c>
      <c r="E257" s="42" t="s">
        <v>434</v>
      </c>
    </row>
    <row r="258" spans="1:16" ht="12.5" x14ac:dyDescent="0.25">
      <c r="A258" t="s">
        <v>59</v>
      </c>
      <c r="E258" s="41" t="s">
        <v>52</v>
      </c>
    </row>
    <row r="259" spans="1:16" ht="12.5" x14ac:dyDescent="0.25">
      <c r="A259" t="s">
        <v>49</v>
      </c>
      <c r="B259" s="36" t="s">
        <v>276</v>
      </c>
      <c r="C259" s="36" t="s">
        <v>277</v>
      </c>
      <c r="D259" s="37" t="s">
        <v>52</v>
      </c>
      <c r="E259" s="13" t="s">
        <v>527</v>
      </c>
      <c r="F259" s="38" t="s">
        <v>83</v>
      </c>
      <c r="G259" s="39">
        <v>12</v>
      </c>
      <c r="H259" s="38">
        <v>0</v>
      </c>
      <c r="I259" s="38">
        <f>ROUND(G259*H259,6)</f>
        <v>0</v>
      </c>
      <c r="L259" s="40">
        <v>0</v>
      </c>
      <c r="M259" s="34">
        <f>ROUND(ROUND(L259,2)*ROUND(G259,3),2)</f>
        <v>0</v>
      </c>
      <c r="N259" s="38" t="s">
        <v>55</v>
      </c>
      <c r="O259">
        <f>(M259*21)/100</f>
        <v>0</v>
      </c>
      <c r="P259" t="s">
        <v>27</v>
      </c>
    </row>
    <row r="260" spans="1:16" ht="12.5" x14ac:dyDescent="0.25">
      <c r="A260" s="37" t="s">
        <v>56</v>
      </c>
      <c r="E260" s="41" t="s">
        <v>52</v>
      </c>
    </row>
    <row r="261" spans="1:16" ht="13" x14ac:dyDescent="0.25">
      <c r="A261" s="37" t="s">
        <v>57</v>
      </c>
      <c r="E261" s="42" t="s">
        <v>480</v>
      </c>
    </row>
    <row r="262" spans="1:16" ht="12.5" x14ac:dyDescent="0.25">
      <c r="A262" t="s">
        <v>59</v>
      </c>
      <c r="E262" s="41" t="s">
        <v>52</v>
      </c>
    </row>
    <row r="263" spans="1:16" ht="25" x14ac:dyDescent="0.25">
      <c r="A263" t="s">
        <v>49</v>
      </c>
      <c r="B263" s="36" t="s">
        <v>280</v>
      </c>
      <c r="C263" s="36" t="s">
        <v>281</v>
      </c>
      <c r="D263" s="37" t="s">
        <v>52</v>
      </c>
      <c r="E263" s="13" t="s">
        <v>528</v>
      </c>
      <c r="F263" s="38" t="s">
        <v>440</v>
      </c>
      <c r="G263" s="39">
        <v>2</v>
      </c>
      <c r="H263" s="38">
        <v>0</v>
      </c>
      <c r="I263" s="38">
        <f>ROUND(G263*H263,6)</f>
        <v>0</v>
      </c>
      <c r="L263" s="40">
        <v>0</v>
      </c>
      <c r="M263" s="34">
        <f>ROUND(ROUND(L263,2)*ROUND(G263,3),2)</f>
        <v>0</v>
      </c>
      <c r="N263" s="38" t="s">
        <v>55</v>
      </c>
      <c r="O263">
        <f>(M263*21)/100</f>
        <v>0</v>
      </c>
      <c r="P263" t="s">
        <v>27</v>
      </c>
    </row>
    <row r="264" spans="1:16" ht="12.5" x14ac:dyDescent="0.25">
      <c r="A264" s="37" t="s">
        <v>56</v>
      </c>
      <c r="E264" s="41" t="s">
        <v>52</v>
      </c>
    </row>
    <row r="265" spans="1:16" ht="13" x14ac:dyDescent="0.25">
      <c r="A265" s="37" t="s">
        <v>57</v>
      </c>
      <c r="E265" s="42" t="s">
        <v>460</v>
      </c>
    </row>
    <row r="266" spans="1:16" ht="12.5" x14ac:dyDescent="0.25">
      <c r="A266" t="s">
        <v>59</v>
      </c>
      <c r="E266" s="41" t="s">
        <v>52</v>
      </c>
    </row>
    <row r="267" spans="1:16" ht="12.5" x14ac:dyDescent="0.25">
      <c r="A267" t="s">
        <v>49</v>
      </c>
      <c r="B267" s="36" t="s">
        <v>283</v>
      </c>
      <c r="C267" s="36" t="s">
        <v>284</v>
      </c>
      <c r="D267" s="37" t="s">
        <v>52</v>
      </c>
      <c r="E267" s="13" t="s">
        <v>529</v>
      </c>
      <c r="F267" s="38" t="s">
        <v>211</v>
      </c>
      <c r="G267" s="39">
        <v>4</v>
      </c>
      <c r="H267" s="38">
        <v>0</v>
      </c>
      <c r="I267" s="38">
        <f>ROUND(G267*H267,6)</f>
        <v>0</v>
      </c>
      <c r="L267" s="40">
        <v>0</v>
      </c>
      <c r="M267" s="34">
        <f>ROUND(ROUND(L267,2)*ROUND(G267,3),2)</f>
        <v>0</v>
      </c>
      <c r="N267" s="38" t="s">
        <v>55</v>
      </c>
      <c r="O267">
        <f>(M267*21)/100</f>
        <v>0</v>
      </c>
      <c r="P267" t="s">
        <v>27</v>
      </c>
    </row>
    <row r="268" spans="1:16" ht="12.5" x14ac:dyDescent="0.25">
      <c r="A268" s="37" t="s">
        <v>56</v>
      </c>
      <c r="E268" s="41" t="s">
        <v>52</v>
      </c>
    </row>
    <row r="269" spans="1:16" ht="13" x14ac:dyDescent="0.25">
      <c r="A269" s="37" t="s">
        <v>57</v>
      </c>
      <c r="E269" s="42" t="s">
        <v>487</v>
      </c>
    </row>
    <row r="270" spans="1:16" ht="12.5" x14ac:dyDescent="0.25">
      <c r="A270" t="s">
        <v>59</v>
      </c>
      <c r="E270" s="41" t="s">
        <v>52</v>
      </c>
    </row>
    <row r="271" spans="1:16" ht="25" x14ac:dyDescent="0.25">
      <c r="A271" t="s">
        <v>49</v>
      </c>
      <c r="B271" s="36" t="s">
        <v>286</v>
      </c>
      <c r="C271" s="36" t="s">
        <v>287</v>
      </c>
      <c r="D271" s="37" t="s">
        <v>52</v>
      </c>
      <c r="E271" s="13" t="s">
        <v>530</v>
      </c>
      <c r="F271" s="38" t="s">
        <v>404</v>
      </c>
      <c r="G271" s="39">
        <v>4</v>
      </c>
      <c r="H271" s="38">
        <v>0</v>
      </c>
      <c r="I271" s="38">
        <f>ROUND(G271*H271,6)</f>
        <v>0</v>
      </c>
      <c r="L271" s="40">
        <v>0</v>
      </c>
      <c r="M271" s="34">
        <f>ROUND(ROUND(L271,2)*ROUND(G271,3),2)</f>
        <v>0</v>
      </c>
      <c r="N271" s="38" t="s">
        <v>55</v>
      </c>
      <c r="O271">
        <f>(M271*21)/100</f>
        <v>0</v>
      </c>
      <c r="P271" t="s">
        <v>27</v>
      </c>
    </row>
    <row r="272" spans="1:16" ht="12.5" x14ac:dyDescent="0.25">
      <c r="A272" s="37" t="s">
        <v>56</v>
      </c>
      <c r="E272" s="41" t="s">
        <v>481</v>
      </c>
    </row>
    <row r="273" spans="1:16" ht="13" x14ac:dyDescent="0.25">
      <c r="A273" s="37" t="s">
        <v>57</v>
      </c>
      <c r="E273" s="42" t="s">
        <v>487</v>
      </c>
    </row>
    <row r="274" spans="1:16" ht="12.5" x14ac:dyDescent="0.25">
      <c r="A274" t="s">
        <v>59</v>
      </c>
      <c r="E274" s="41" t="s">
        <v>52</v>
      </c>
    </row>
    <row r="275" spans="1:16" ht="13" x14ac:dyDescent="0.3">
      <c r="A275" t="s">
        <v>46</v>
      </c>
      <c r="C275" s="33" t="s">
        <v>531</v>
      </c>
      <c r="E275" s="35" t="s">
        <v>532</v>
      </c>
      <c r="J275" s="34">
        <f>0</f>
        <v>0</v>
      </c>
      <c r="K275" s="34">
        <f>0</f>
        <v>0</v>
      </c>
      <c r="L275" s="34">
        <f>0+L276+L280+L284+L288+L292+L296+L300+L304+L308+L312+L316+L320+L324+L328+L332+L336+L340+L344+L348+L352+L356+L360+L364+L368+L372+L376+L380+L384+L388+L392+L396+L400+L404+L408+L412+L416</f>
        <v>0</v>
      </c>
      <c r="M275" s="34">
        <f>0+M276+M280+M284+M288+M292+M296+M300+M304+M308+M312+M316+M320+M324+M328+M332+M336+M340+M344+M348+M352+M356+M360+M364+M368+M372+M376+M380+M384+M388+M392+M396+M400+M404+M408+M412+M416</f>
        <v>0</v>
      </c>
    </row>
    <row r="276" spans="1:16" ht="12.5" x14ac:dyDescent="0.25">
      <c r="A276" t="s">
        <v>49</v>
      </c>
      <c r="B276" s="36" t="s">
        <v>289</v>
      </c>
      <c r="C276" s="36" t="s">
        <v>290</v>
      </c>
      <c r="D276" s="37" t="s">
        <v>52</v>
      </c>
      <c r="E276" s="13" t="s">
        <v>533</v>
      </c>
      <c r="F276" s="38" t="s">
        <v>211</v>
      </c>
      <c r="G276" s="39">
        <v>6</v>
      </c>
      <c r="H276" s="38">
        <v>1.306E-2</v>
      </c>
      <c r="I276" s="38">
        <f>ROUND(G276*H276,6)</f>
        <v>7.8359999999999999E-2</v>
      </c>
      <c r="L276" s="40">
        <v>0</v>
      </c>
      <c r="M276" s="34">
        <f>ROUND(ROUND(L276,2)*ROUND(G276,3),2)</f>
        <v>0</v>
      </c>
      <c r="N276" s="38" t="s">
        <v>55</v>
      </c>
      <c r="O276">
        <f>(M276*21)/100</f>
        <v>0</v>
      </c>
      <c r="P276" t="s">
        <v>27</v>
      </c>
    </row>
    <row r="277" spans="1:16" ht="12.5" x14ac:dyDescent="0.25">
      <c r="A277" s="37" t="s">
        <v>56</v>
      </c>
      <c r="E277" s="41" t="s">
        <v>52</v>
      </c>
    </row>
    <row r="278" spans="1:16" ht="13" x14ac:dyDescent="0.25">
      <c r="A278" s="37" t="s">
        <v>57</v>
      </c>
      <c r="E278" s="42" t="s">
        <v>458</v>
      </c>
    </row>
    <row r="279" spans="1:16" ht="25" x14ac:dyDescent="0.25">
      <c r="A279" t="s">
        <v>59</v>
      </c>
      <c r="E279" s="41" t="s">
        <v>534</v>
      </c>
    </row>
    <row r="280" spans="1:16" ht="25" x14ac:dyDescent="0.25">
      <c r="A280" t="s">
        <v>49</v>
      </c>
      <c r="B280" s="36" t="s">
        <v>292</v>
      </c>
      <c r="C280" s="36" t="s">
        <v>293</v>
      </c>
      <c r="D280" s="37" t="s">
        <v>52</v>
      </c>
      <c r="E280" s="13" t="s">
        <v>535</v>
      </c>
      <c r="F280" s="38" t="s">
        <v>536</v>
      </c>
      <c r="G280" s="39">
        <v>0.04</v>
      </c>
      <c r="H280" s="38">
        <v>1.1999999999999999E-3</v>
      </c>
      <c r="I280" s="38">
        <f>ROUND(G280*H280,6)</f>
        <v>4.8000000000000001E-5</v>
      </c>
      <c r="L280" s="40">
        <v>0</v>
      </c>
      <c r="M280" s="34">
        <f>ROUND(ROUND(L280,2)*ROUND(G280,3),2)</f>
        <v>0</v>
      </c>
      <c r="N280" s="38" t="s">
        <v>55</v>
      </c>
      <c r="O280">
        <f>(M280*21)/100</f>
        <v>0</v>
      </c>
      <c r="P280" t="s">
        <v>27</v>
      </c>
    </row>
    <row r="281" spans="1:16" ht="12.5" x14ac:dyDescent="0.25">
      <c r="A281" s="37" t="s">
        <v>56</v>
      </c>
      <c r="E281" s="41" t="s">
        <v>52</v>
      </c>
    </row>
    <row r="282" spans="1:16" ht="13" x14ac:dyDescent="0.25">
      <c r="A282" s="37" t="s">
        <v>57</v>
      </c>
      <c r="E282" s="42" t="s">
        <v>537</v>
      </c>
    </row>
    <row r="283" spans="1:16" ht="12.5" x14ac:dyDescent="0.25">
      <c r="A283" t="s">
        <v>59</v>
      </c>
      <c r="E283" s="41" t="s">
        <v>52</v>
      </c>
    </row>
    <row r="284" spans="1:16" ht="25" x14ac:dyDescent="0.25">
      <c r="A284" t="s">
        <v>49</v>
      </c>
      <c r="B284" s="36" t="s">
        <v>295</v>
      </c>
      <c r="C284" s="36" t="s">
        <v>296</v>
      </c>
      <c r="D284" s="37" t="s">
        <v>52</v>
      </c>
      <c r="E284" s="13" t="s">
        <v>538</v>
      </c>
      <c r="F284" s="38" t="s">
        <v>211</v>
      </c>
      <c r="G284" s="39">
        <v>180</v>
      </c>
      <c r="H284" s="38">
        <v>1.9000000000000001E-4</v>
      </c>
      <c r="I284" s="38">
        <f>ROUND(G284*H284,6)</f>
        <v>3.4200000000000001E-2</v>
      </c>
      <c r="L284" s="40">
        <v>0</v>
      </c>
      <c r="M284" s="34">
        <f>ROUND(ROUND(L284,2)*ROUND(G284,3),2)</f>
        <v>0</v>
      </c>
      <c r="N284" s="38" t="s">
        <v>55</v>
      </c>
      <c r="O284">
        <f>(M284*21)/100</f>
        <v>0</v>
      </c>
      <c r="P284" t="s">
        <v>27</v>
      </c>
    </row>
    <row r="285" spans="1:16" ht="12.5" x14ac:dyDescent="0.25">
      <c r="A285" s="37" t="s">
        <v>56</v>
      </c>
      <c r="E285" s="41" t="s">
        <v>52</v>
      </c>
    </row>
    <row r="286" spans="1:16" ht="13" x14ac:dyDescent="0.25">
      <c r="A286" s="37" t="s">
        <v>57</v>
      </c>
      <c r="E286" s="42" t="s">
        <v>539</v>
      </c>
    </row>
    <row r="287" spans="1:16" ht="12.5" x14ac:dyDescent="0.25">
      <c r="A287" t="s">
        <v>59</v>
      </c>
      <c r="E287" s="41" t="s">
        <v>52</v>
      </c>
    </row>
    <row r="288" spans="1:16" ht="25" x14ac:dyDescent="0.25">
      <c r="A288" t="s">
        <v>49</v>
      </c>
      <c r="B288" s="36" t="s">
        <v>298</v>
      </c>
      <c r="C288" s="36" t="s">
        <v>299</v>
      </c>
      <c r="D288" s="37" t="s">
        <v>52</v>
      </c>
      <c r="E288" s="13" t="s">
        <v>540</v>
      </c>
      <c r="F288" s="38" t="s">
        <v>211</v>
      </c>
      <c r="G288" s="39">
        <v>16</v>
      </c>
      <c r="H288" s="38">
        <v>6.8999999999999997E-4</v>
      </c>
      <c r="I288" s="38">
        <f>ROUND(G288*H288,6)</f>
        <v>1.1039999999999999E-2</v>
      </c>
      <c r="L288" s="40">
        <v>0</v>
      </c>
      <c r="M288" s="34">
        <f>ROUND(ROUND(L288,2)*ROUND(G288,3),2)</f>
        <v>0</v>
      </c>
      <c r="N288" s="38" t="s">
        <v>55</v>
      </c>
      <c r="O288">
        <f>(M288*21)/100</f>
        <v>0</v>
      </c>
      <c r="P288" t="s">
        <v>27</v>
      </c>
    </row>
    <row r="289" spans="1:16" ht="12.5" x14ac:dyDescent="0.25">
      <c r="A289" s="37" t="s">
        <v>56</v>
      </c>
      <c r="E289" s="41" t="s">
        <v>52</v>
      </c>
    </row>
    <row r="290" spans="1:16" ht="13" x14ac:dyDescent="0.25">
      <c r="A290" s="37" t="s">
        <v>57</v>
      </c>
      <c r="E290" s="42" t="s">
        <v>541</v>
      </c>
    </row>
    <row r="291" spans="1:16" ht="12.5" x14ac:dyDescent="0.25">
      <c r="A291" t="s">
        <v>59</v>
      </c>
      <c r="E291" s="41" t="s">
        <v>52</v>
      </c>
    </row>
    <row r="292" spans="1:16" ht="12.5" x14ac:dyDescent="0.25">
      <c r="A292" t="s">
        <v>49</v>
      </c>
      <c r="B292" s="36" t="s">
        <v>301</v>
      </c>
      <c r="C292" s="36" t="s">
        <v>302</v>
      </c>
      <c r="D292" s="37" t="s">
        <v>52</v>
      </c>
      <c r="E292" s="13" t="s">
        <v>542</v>
      </c>
      <c r="F292" s="38" t="s">
        <v>415</v>
      </c>
      <c r="G292" s="39">
        <v>0.1</v>
      </c>
      <c r="H292" s="38">
        <v>8.8000000000000005E-3</v>
      </c>
      <c r="I292" s="38">
        <f>ROUND(G292*H292,6)</f>
        <v>8.8000000000000003E-4</v>
      </c>
      <c r="L292" s="40">
        <v>0</v>
      </c>
      <c r="M292" s="34">
        <f>ROUND(ROUND(L292,2)*ROUND(G292,3),2)</f>
        <v>0</v>
      </c>
      <c r="N292" s="38" t="s">
        <v>55</v>
      </c>
      <c r="O292">
        <f>(M292*21)/100</f>
        <v>0</v>
      </c>
      <c r="P292" t="s">
        <v>27</v>
      </c>
    </row>
    <row r="293" spans="1:16" ht="12.5" x14ac:dyDescent="0.25">
      <c r="A293" s="37" t="s">
        <v>56</v>
      </c>
      <c r="E293" s="41" t="s">
        <v>52</v>
      </c>
    </row>
    <row r="294" spans="1:16" ht="13" x14ac:dyDescent="0.25">
      <c r="A294" s="37" t="s">
        <v>57</v>
      </c>
      <c r="E294" s="42" t="s">
        <v>543</v>
      </c>
    </row>
    <row r="295" spans="1:16" ht="12.5" x14ac:dyDescent="0.25">
      <c r="A295" t="s">
        <v>59</v>
      </c>
      <c r="E295" s="41" t="s">
        <v>52</v>
      </c>
    </row>
    <row r="296" spans="1:16" ht="12.5" x14ac:dyDescent="0.25">
      <c r="A296" t="s">
        <v>49</v>
      </c>
      <c r="B296" s="36" t="s">
        <v>304</v>
      </c>
      <c r="C296" s="36" t="s">
        <v>305</v>
      </c>
      <c r="D296" s="37" t="s">
        <v>52</v>
      </c>
      <c r="E296" s="13" t="s">
        <v>544</v>
      </c>
      <c r="F296" s="38" t="s">
        <v>231</v>
      </c>
      <c r="G296" s="39">
        <v>10</v>
      </c>
      <c r="H296" s="38">
        <v>0</v>
      </c>
      <c r="I296" s="38">
        <f>ROUND(G296*H296,6)</f>
        <v>0</v>
      </c>
      <c r="L296" s="40">
        <v>0</v>
      </c>
      <c r="M296" s="34">
        <f>ROUND(ROUND(L296,2)*ROUND(G296,3),2)</f>
        <v>0</v>
      </c>
      <c r="N296" s="38" t="s">
        <v>55</v>
      </c>
      <c r="O296">
        <f>(M296*21)/100</f>
        <v>0</v>
      </c>
      <c r="P296" t="s">
        <v>27</v>
      </c>
    </row>
    <row r="297" spans="1:16" ht="12.5" x14ac:dyDescent="0.25">
      <c r="A297" s="37" t="s">
        <v>56</v>
      </c>
      <c r="E297" s="41" t="s">
        <v>52</v>
      </c>
    </row>
    <row r="298" spans="1:16" ht="13" x14ac:dyDescent="0.25">
      <c r="A298" s="37" t="s">
        <v>57</v>
      </c>
      <c r="E298" s="42" t="s">
        <v>471</v>
      </c>
    </row>
    <row r="299" spans="1:16" ht="12.5" x14ac:dyDescent="0.25">
      <c r="A299" t="s">
        <v>59</v>
      </c>
      <c r="E299" s="41" t="s">
        <v>52</v>
      </c>
    </row>
    <row r="300" spans="1:16" ht="25" x14ac:dyDescent="0.25">
      <c r="A300" t="s">
        <v>49</v>
      </c>
      <c r="B300" s="36" t="s">
        <v>308</v>
      </c>
      <c r="C300" s="36" t="s">
        <v>309</v>
      </c>
      <c r="D300" s="37" t="s">
        <v>52</v>
      </c>
      <c r="E300" s="13" t="s">
        <v>545</v>
      </c>
      <c r="F300" s="38" t="s">
        <v>231</v>
      </c>
      <c r="G300" s="39">
        <v>3</v>
      </c>
      <c r="H300" s="38">
        <v>0</v>
      </c>
      <c r="I300" s="38">
        <f>ROUND(G300*H300,6)</f>
        <v>0</v>
      </c>
      <c r="L300" s="40">
        <v>0</v>
      </c>
      <c r="M300" s="34">
        <f>ROUND(ROUND(L300,2)*ROUND(G300,3),2)</f>
        <v>0</v>
      </c>
      <c r="N300" s="38" t="s">
        <v>55</v>
      </c>
      <c r="O300">
        <f>(M300*21)/100</f>
        <v>0</v>
      </c>
      <c r="P300" t="s">
        <v>27</v>
      </c>
    </row>
    <row r="301" spans="1:16" ht="12.5" x14ac:dyDescent="0.25">
      <c r="A301" s="37" t="s">
        <v>56</v>
      </c>
      <c r="E301" s="41" t="s">
        <v>52</v>
      </c>
    </row>
    <row r="302" spans="1:16" ht="13" x14ac:dyDescent="0.25">
      <c r="A302" s="37" t="s">
        <v>57</v>
      </c>
      <c r="E302" s="42" t="s">
        <v>490</v>
      </c>
    </row>
    <row r="303" spans="1:16" ht="12.5" x14ac:dyDescent="0.25">
      <c r="A303" t="s">
        <v>59</v>
      </c>
      <c r="E303" s="41" t="s">
        <v>52</v>
      </c>
    </row>
    <row r="304" spans="1:16" ht="12.5" x14ac:dyDescent="0.25">
      <c r="A304" t="s">
        <v>49</v>
      </c>
      <c r="B304" s="36" t="s">
        <v>311</v>
      </c>
      <c r="C304" s="36" t="s">
        <v>312</v>
      </c>
      <c r="D304" s="37" t="s">
        <v>52</v>
      </c>
      <c r="E304" s="13" t="s">
        <v>546</v>
      </c>
      <c r="F304" s="38" t="s">
        <v>83</v>
      </c>
      <c r="G304" s="39">
        <v>2</v>
      </c>
      <c r="H304" s="38">
        <v>0</v>
      </c>
      <c r="I304" s="38">
        <f>ROUND(G304*H304,6)</f>
        <v>0</v>
      </c>
      <c r="L304" s="40">
        <v>0</v>
      </c>
      <c r="M304" s="34">
        <f>ROUND(ROUND(L304,2)*ROUND(G304,3),2)</f>
        <v>0</v>
      </c>
      <c r="N304" s="38" t="s">
        <v>55</v>
      </c>
      <c r="O304">
        <f>(M304*21)/100</f>
        <v>0</v>
      </c>
      <c r="P304" t="s">
        <v>27</v>
      </c>
    </row>
    <row r="305" spans="1:16" ht="12.5" x14ac:dyDescent="0.25">
      <c r="A305" s="37" t="s">
        <v>56</v>
      </c>
      <c r="E305" s="41" t="s">
        <v>52</v>
      </c>
    </row>
    <row r="306" spans="1:16" ht="13" x14ac:dyDescent="0.25">
      <c r="A306" s="37" t="s">
        <v>57</v>
      </c>
      <c r="E306" s="42" t="s">
        <v>460</v>
      </c>
    </row>
    <row r="307" spans="1:16" ht="12.5" x14ac:dyDescent="0.25">
      <c r="A307" t="s">
        <v>59</v>
      </c>
      <c r="E307" s="41" t="s">
        <v>547</v>
      </c>
    </row>
    <row r="308" spans="1:16" ht="12.5" x14ac:dyDescent="0.25">
      <c r="A308" t="s">
        <v>49</v>
      </c>
      <c r="B308" s="36" t="s">
        <v>314</v>
      </c>
      <c r="C308" s="36" t="s">
        <v>315</v>
      </c>
      <c r="D308" s="37" t="s">
        <v>52</v>
      </c>
      <c r="E308" s="13" t="s">
        <v>548</v>
      </c>
      <c r="F308" s="38" t="s">
        <v>320</v>
      </c>
      <c r="G308" s="39">
        <v>1</v>
      </c>
      <c r="H308" s="38">
        <v>0</v>
      </c>
      <c r="I308" s="38">
        <f>ROUND(G308*H308,6)</f>
        <v>0</v>
      </c>
      <c r="L308" s="40">
        <v>0</v>
      </c>
      <c r="M308" s="34">
        <f>ROUND(ROUND(L308,2)*ROUND(G308,3),2)</f>
        <v>0</v>
      </c>
      <c r="N308" s="38" t="s">
        <v>55</v>
      </c>
      <c r="O308">
        <f>(M308*21)/100</f>
        <v>0</v>
      </c>
      <c r="P308" t="s">
        <v>27</v>
      </c>
    </row>
    <row r="309" spans="1:16" ht="12.5" x14ac:dyDescent="0.25">
      <c r="A309" s="37" t="s">
        <v>56</v>
      </c>
      <c r="E309" s="41" t="s">
        <v>52</v>
      </c>
    </row>
    <row r="310" spans="1:16" ht="13" x14ac:dyDescent="0.25">
      <c r="A310" s="37" t="s">
        <v>57</v>
      </c>
      <c r="E310" s="42" t="s">
        <v>434</v>
      </c>
    </row>
    <row r="311" spans="1:16" ht="12.5" x14ac:dyDescent="0.25">
      <c r="A311" t="s">
        <v>59</v>
      </c>
      <c r="E311" s="41" t="s">
        <v>549</v>
      </c>
    </row>
    <row r="312" spans="1:16" ht="12.5" x14ac:dyDescent="0.25">
      <c r="A312" t="s">
        <v>49</v>
      </c>
      <c r="B312" s="36" t="s">
        <v>317</v>
      </c>
      <c r="C312" s="36" t="s">
        <v>318</v>
      </c>
      <c r="D312" s="37" t="s">
        <v>52</v>
      </c>
      <c r="E312" s="13" t="s">
        <v>550</v>
      </c>
      <c r="F312" s="38" t="s">
        <v>320</v>
      </c>
      <c r="G312" s="39">
        <v>2.8</v>
      </c>
      <c r="H312" s="38">
        <v>0</v>
      </c>
      <c r="I312" s="38">
        <f>ROUND(G312*H312,6)</f>
        <v>0</v>
      </c>
      <c r="L312" s="40">
        <v>0</v>
      </c>
      <c r="M312" s="34">
        <f>ROUND(ROUND(L312,2)*ROUND(G312,3),2)</f>
        <v>0</v>
      </c>
      <c r="N312" s="38" t="s">
        <v>55</v>
      </c>
      <c r="O312">
        <f>(M312*21)/100</f>
        <v>0</v>
      </c>
      <c r="P312" t="s">
        <v>27</v>
      </c>
    </row>
    <row r="313" spans="1:16" ht="12.5" x14ac:dyDescent="0.25">
      <c r="A313" s="37" t="s">
        <v>56</v>
      </c>
      <c r="E313" s="41" t="s">
        <v>52</v>
      </c>
    </row>
    <row r="314" spans="1:16" ht="13" x14ac:dyDescent="0.25">
      <c r="A314" s="37" t="s">
        <v>57</v>
      </c>
      <c r="E314" s="42" t="s">
        <v>551</v>
      </c>
    </row>
    <row r="315" spans="1:16" ht="25" x14ac:dyDescent="0.25">
      <c r="A315" t="s">
        <v>59</v>
      </c>
      <c r="E315" s="41" t="s">
        <v>552</v>
      </c>
    </row>
    <row r="316" spans="1:16" ht="12.5" x14ac:dyDescent="0.25">
      <c r="A316" t="s">
        <v>49</v>
      </c>
      <c r="B316" s="36" t="s">
        <v>321</v>
      </c>
      <c r="C316" s="36" t="s">
        <v>322</v>
      </c>
      <c r="D316" s="37" t="s">
        <v>52</v>
      </c>
      <c r="E316" s="13" t="s">
        <v>553</v>
      </c>
      <c r="F316" s="38" t="s">
        <v>211</v>
      </c>
      <c r="G316" s="39">
        <v>6</v>
      </c>
      <c r="H316" s="38">
        <v>0</v>
      </c>
      <c r="I316" s="38">
        <f>ROUND(G316*H316,6)</f>
        <v>0</v>
      </c>
      <c r="L316" s="40">
        <v>0</v>
      </c>
      <c r="M316" s="34">
        <f>ROUND(ROUND(L316,2)*ROUND(G316,3),2)</f>
        <v>0</v>
      </c>
      <c r="N316" s="38" t="s">
        <v>55</v>
      </c>
      <c r="O316">
        <f>(M316*21)/100</f>
        <v>0</v>
      </c>
      <c r="P316" t="s">
        <v>27</v>
      </c>
    </row>
    <row r="317" spans="1:16" ht="12.5" x14ac:dyDescent="0.25">
      <c r="A317" s="37" t="s">
        <v>56</v>
      </c>
      <c r="E317" s="41" t="s">
        <v>52</v>
      </c>
    </row>
    <row r="318" spans="1:16" ht="13" x14ac:dyDescent="0.25">
      <c r="A318" s="37" t="s">
        <v>57</v>
      </c>
      <c r="E318" s="42" t="s">
        <v>458</v>
      </c>
    </row>
    <row r="319" spans="1:16" ht="12.5" x14ac:dyDescent="0.25">
      <c r="A319" t="s">
        <v>59</v>
      </c>
      <c r="E319" s="41" t="s">
        <v>52</v>
      </c>
    </row>
    <row r="320" spans="1:16" ht="12.5" x14ac:dyDescent="0.25">
      <c r="A320" t="s">
        <v>49</v>
      </c>
      <c r="B320" s="36" t="s">
        <v>324</v>
      </c>
      <c r="C320" s="36" t="s">
        <v>325</v>
      </c>
      <c r="D320" s="37" t="s">
        <v>52</v>
      </c>
      <c r="E320" s="13" t="s">
        <v>554</v>
      </c>
      <c r="F320" s="38" t="s">
        <v>211</v>
      </c>
      <c r="G320" s="39">
        <v>2</v>
      </c>
      <c r="H320" s="38">
        <v>0</v>
      </c>
      <c r="I320" s="38">
        <f>ROUND(G320*H320,6)</f>
        <v>0</v>
      </c>
      <c r="L320" s="40">
        <v>0</v>
      </c>
      <c r="M320" s="34">
        <f>ROUND(ROUND(L320,2)*ROUND(G320,3),2)</f>
        <v>0</v>
      </c>
      <c r="N320" s="38" t="s">
        <v>55</v>
      </c>
      <c r="O320">
        <f>(M320*21)/100</f>
        <v>0</v>
      </c>
      <c r="P320" t="s">
        <v>27</v>
      </c>
    </row>
    <row r="321" spans="1:16" ht="12.5" x14ac:dyDescent="0.25">
      <c r="A321" s="37" t="s">
        <v>56</v>
      </c>
      <c r="E321" s="41" t="s">
        <v>52</v>
      </c>
    </row>
    <row r="322" spans="1:16" ht="13" x14ac:dyDescent="0.25">
      <c r="A322" s="37" t="s">
        <v>57</v>
      </c>
      <c r="E322" s="42" t="s">
        <v>460</v>
      </c>
    </row>
    <row r="323" spans="1:16" ht="12.5" x14ac:dyDescent="0.25">
      <c r="A323" t="s">
        <v>59</v>
      </c>
      <c r="E323" s="41" t="s">
        <v>52</v>
      </c>
    </row>
    <row r="324" spans="1:16" ht="12.5" x14ac:dyDescent="0.25">
      <c r="A324" t="s">
        <v>49</v>
      </c>
      <c r="B324" s="36" t="s">
        <v>328</v>
      </c>
      <c r="C324" s="36" t="s">
        <v>329</v>
      </c>
      <c r="D324" s="37" t="s">
        <v>52</v>
      </c>
      <c r="E324" s="13" t="s">
        <v>555</v>
      </c>
      <c r="F324" s="38" t="s">
        <v>211</v>
      </c>
      <c r="G324" s="39">
        <v>100</v>
      </c>
      <c r="H324" s="38">
        <v>0</v>
      </c>
      <c r="I324" s="38">
        <f>ROUND(G324*H324,6)</f>
        <v>0</v>
      </c>
      <c r="L324" s="40">
        <v>0</v>
      </c>
      <c r="M324" s="34">
        <f>ROUND(ROUND(L324,2)*ROUND(G324,3),2)</f>
        <v>0</v>
      </c>
      <c r="N324" s="38" t="s">
        <v>55</v>
      </c>
      <c r="O324">
        <f>(M324*21)/100</f>
        <v>0</v>
      </c>
      <c r="P324" t="s">
        <v>27</v>
      </c>
    </row>
    <row r="325" spans="1:16" ht="12.5" x14ac:dyDescent="0.25">
      <c r="A325" s="37" t="s">
        <v>56</v>
      </c>
      <c r="E325" s="41" t="s">
        <v>52</v>
      </c>
    </row>
    <row r="326" spans="1:16" ht="13" x14ac:dyDescent="0.25">
      <c r="A326" s="37" t="s">
        <v>57</v>
      </c>
      <c r="E326" s="42" t="s">
        <v>556</v>
      </c>
    </row>
    <row r="327" spans="1:16" ht="12.5" x14ac:dyDescent="0.25">
      <c r="A327" t="s">
        <v>59</v>
      </c>
      <c r="E327" s="41" t="s">
        <v>52</v>
      </c>
    </row>
    <row r="328" spans="1:16" ht="12.5" x14ac:dyDescent="0.25">
      <c r="A328" t="s">
        <v>49</v>
      </c>
      <c r="B328" s="36" t="s">
        <v>331</v>
      </c>
      <c r="C328" s="36" t="s">
        <v>332</v>
      </c>
      <c r="D328" s="37" t="s">
        <v>52</v>
      </c>
      <c r="E328" s="13" t="s">
        <v>557</v>
      </c>
      <c r="F328" s="38" t="s">
        <v>211</v>
      </c>
      <c r="G328" s="39">
        <v>30</v>
      </c>
      <c r="H328" s="38">
        <v>0</v>
      </c>
      <c r="I328" s="38">
        <f>ROUND(G328*H328,6)</f>
        <v>0</v>
      </c>
      <c r="L328" s="40">
        <v>0</v>
      </c>
      <c r="M328" s="34">
        <f>ROUND(ROUND(L328,2)*ROUND(G328,3),2)</f>
        <v>0</v>
      </c>
      <c r="N328" s="38" t="s">
        <v>55</v>
      </c>
      <c r="O328">
        <f>(M328*21)/100</f>
        <v>0</v>
      </c>
      <c r="P328" t="s">
        <v>27</v>
      </c>
    </row>
    <row r="329" spans="1:16" ht="12.5" x14ac:dyDescent="0.25">
      <c r="A329" s="37" t="s">
        <v>56</v>
      </c>
      <c r="E329" s="41" t="s">
        <v>52</v>
      </c>
    </row>
    <row r="330" spans="1:16" ht="13" x14ac:dyDescent="0.25">
      <c r="A330" s="37" t="s">
        <v>57</v>
      </c>
      <c r="E330" s="42" t="s">
        <v>467</v>
      </c>
    </row>
    <row r="331" spans="1:16" ht="12.5" x14ac:dyDescent="0.25">
      <c r="A331" t="s">
        <v>59</v>
      </c>
      <c r="E331" s="41" t="s">
        <v>52</v>
      </c>
    </row>
    <row r="332" spans="1:16" ht="12.5" x14ac:dyDescent="0.25">
      <c r="A332" t="s">
        <v>49</v>
      </c>
      <c r="B332" s="36" t="s">
        <v>335</v>
      </c>
      <c r="C332" s="36" t="s">
        <v>336</v>
      </c>
      <c r="D332" s="37" t="s">
        <v>52</v>
      </c>
      <c r="E332" s="13" t="s">
        <v>558</v>
      </c>
      <c r="F332" s="38" t="s">
        <v>440</v>
      </c>
      <c r="G332" s="39">
        <v>2</v>
      </c>
      <c r="H332" s="38">
        <v>3.8E-3</v>
      </c>
      <c r="I332" s="38">
        <f>ROUND(G332*H332,6)</f>
        <v>7.6E-3</v>
      </c>
      <c r="L332" s="40">
        <v>0</v>
      </c>
      <c r="M332" s="34">
        <f>ROUND(ROUND(L332,2)*ROUND(G332,3),2)</f>
        <v>0</v>
      </c>
      <c r="N332" s="38" t="s">
        <v>55</v>
      </c>
      <c r="O332">
        <f>(M332*21)/100</f>
        <v>0</v>
      </c>
      <c r="P332" t="s">
        <v>27</v>
      </c>
    </row>
    <row r="333" spans="1:16" ht="12.5" x14ac:dyDescent="0.25">
      <c r="A333" s="37" t="s">
        <v>56</v>
      </c>
      <c r="E333" s="41" t="s">
        <v>52</v>
      </c>
    </row>
    <row r="334" spans="1:16" ht="13" x14ac:dyDescent="0.25">
      <c r="A334" s="37" t="s">
        <v>57</v>
      </c>
      <c r="E334" s="42" t="s">
        <v>460</v>
      </c>
    </row>
    <row r="335" spans="1:16" ht="12.5" x14ac:dyDescent="0.25">
      <c r="A335" t="s">
        <v>59</v>
      </c>
      <c r="E335" s="41" t="s">
        <v>52</v>
      </c>
    </row>
    <row r="336" spans="1:16" ht="12.5" x14ac:dyDescent="0.25">
      <c r="A336" t="s">
        <v>49</v>
      </c>
      <c r="B336" s="36" t="s">
        <v>338</v>
      </c>
      <c r="C336" s="36" t="s">
        <v>339</v>
      </c>
      <c r="D336" s="37" t="s">
        <v>52</v>
      </c>
      <c r="E336" s="13" t="s">
        <v>559</v>
      </c>
      <c r="F336" s="38" t="s">
        <v>211</v>
      </c>
      <c r="G336" s="39">
        <v>10</v>
      </c>
      <c r="H336" s="38">
        <v>1.2700000000000001E-3</v>
      </c>
      <c r="I336" s="38">
        <f>ROUND(G336*H336,6)</f>
        <v>1.2699999999999999E-2</v>
      </c>
      <c r="L336" s="40">
        <v>0</v>
      </c>
      <c r="M336" s="34">
        <f>ROUND(ROUND(L336,2)*ROUND(G336,3),2)</f>
        <v>0</v>
      </c>
      <c r="N336" s="38" t="s">
        <v>55</v>
      </c>
      <c r="O336">
        <f>(M336*21)/100</f>
        <v>0</v>
      </c>
      <c r="P336" t="s">
        <v>27</v>
      </c>
    </row>
    <row r="337" spans="1:16" ht="12.5" x14ac:dyDescent="0.25">
      <c r="A337" s="37" t="s">
        <v>56</v>
      </c>
      <c r="E337" s="41" t="s">
        <v>52</v>
      </c>
    </row>
    <row r="338" spans="1:16" ht="13" x14ac:dyDescent="0.25">
      <c r="A338" s="37" t="s">
        <v>57</v>
      </c>
      <c r="E338" s="42" t="s">
        <v>471</v>
      </c>
    </row>
    <row r="339" spans="1:16" ht="12.5" x14ac:dyDescent="0.25">
      <c r="A339" t="s">
        <v>59</v>
      </c>
      <c r="E339" s="41" t="s">
        <v>52</v>
      </c>
    </row>
    <row r="340" spans="1:16" ht="25" x14ac:dyDescent="0.25">
      <c r="A340" t="s">
        <v>49</v>
      </c>
      <c r="B340" s="36" t="s">
        <v>341</v>
      </c>
      <c r="C340" s="36" t="s">
        <v>342</v>
      </c>
      <c r="D340" s="37" t="s">
        <v>52</v>
      </c>
      <c r="E340" s="13" t="s">
        <v>560</v>
      </c>
      <c r="F340" s="38" t="s">
        <v>320</v>
      </c>
      <c r="G340" s="39">
        <v>1</v>
      </c>
      <c r="H340" s="38">
        <v>0</v>
      </c>
      <c r="I340" s="38">
        <f>ROUND(G340*H340,6)</f>
        <v>0</v>
      </c>
      <c r="L340" s="40">
        <v>0</v>
      </c>
      <c r="M340" s="34">
        <f>ROUND(ROUND(L340,2)*ROUND(G340,3),2)</f>
        <v>0</v>
      </c>
      <c r="N340" s="38" t="s">
        <v>55</v>
      </c>
      <c r="O340">
        <f>(M340*21)/100</f>
        <v>0</v>
      </c>
      <c r="P340" t="s">
        <v>27</v>
      </c>
    </row>
    <row r="341" spans="1:16" ht="12.5" x14ac:dyDescent="0.25">
      <c r="A341" s="37" t="s">
        <v>56</v>
      </c>
      <c r="E341" s="41" t="s">
        <v>52</v>
      </c>
    </row>
    <row r="342" spans="1:16" ht="13" x14ac:dyDescent="0.25">
      <c r="A342" s="37" t="s">
        <v>57</v>
      </c>
      <c r="E342" s="42" t="s">
        <v>434</v>
      </c>
    </row>
    <row r="343" spans="1:16" ht="12.5" x14ac:dyDescent="0.25">
      <c r="A343" t="s">
        <v>59</v>
      </c>
      <c r="E343" s="41" t="s">
        <v>52</v>
      </c>
    </row>
    <row r="344" spans="1:16" ht="12.5" x14ac:dyDescent="0.25">
      <c r="A344" t="s">
        <v>49</v>
      </c>
      <c r="B344" s="36" t="s">
        <v>345</v>
      </c>
      <c r="C344" s="36" t="s">
        <v>346</v>
      </c>
      <c r="D344" s="37" t="s">
        <v>52</v>
      </c>
      <c r="E344" s="13" t="s">
        <v>561</v>
      </c>
      <c r="F344" s="38" t="s">
        <v>211</v>
      </c>
      <c r="G344" s="39">
        <v>6</v>
      </c>
      <c r="H344" s="38">
        <v>0</v>
      </c>
      <c r="I344" s="38">
        <f>ROUND(G344*H344,6)</f>
        <v>0</v>
      </c>
      <c r="L344" s="40">
        <v>0</v>
      </c>
      <c r="M344" s="34">
        <f>ROUND(ROUND(L344,2)*ROUND(G344,3),2)</f>
        <v>0</v>
      </c>
      <c r="N344" s="38" t="s">
        <v>55</v>
      </c>
      <c r="O344">
        <f>(M344*21)/100</f>
        <v>0</v>
      </c>
      <c r="P344" t="s">
        <v>27</v>
      </c>
    </row>
    <row r="345" spans="1:16" ht="12.5" x14ac:dyDescent="0.25">
      <c r="A345" s="37" t="s">
        <v>56</v>
      </c>
      <c r="E345" s="41" t="s">
        <v>52</v>
      </c>
    </row>
    <row r="346" spans="1:16" ht="13" x14ac:dyDescent="0.25">
      <c r="A346" s="37" t="s">
        <v>57</v>
      </c>
      <c r="E346" s="42" t="s">
        <v>458</v>
      </c>
    </row>
    <row r="347" spans="1:16" ht="12.5" x14ac:dyDescent="0.25">
      <c r="A347" t="s">
        <v>59</v>
      </c>
      <c r="E347" s="41" t="s">
        <v>52</v>
      </c>
    </row>
    <row r="348" spans="1:16" ht="12.5" x14ac:dyDescent="0.25">
      <c r="A348" t="s">
        <v>49</v>
      </c>
      <c r="B348" s="36" t="s">
        <v>348</v>
      </c>
      <c r="C348" s="36" t="s">
        <v>349</v>
      </c>
      <c r="D348" s="37" t="s">
        <v>52</v>
      </c>
      <c r="E348" s="13" t="s">
        <v>562</v>
      </c>
      <c r="F348" s="38" t="s">
        <v>211</v>
      </c>
      <c r="G348" s="39">
        <v>2</v>
      </c>
      <c r="H348" s="38">
        <v>0</v>
      </c>
      <c r="I348" s="38">
        <f>ROUND(G348*H348,6)</f>
        <v>0</v>
      </c>
      <c r="L348" s="40">
        <v>0</v>
      </c>
      <c r="M348" s="34">
        <f>ROUND(ROUND(L348,2)*ROUND(G348,3),2)</f>
        <v>0</v>
      </c>
      <c r="N348" s="38" t="s">
        <v>55</v>
      </c>
      <c r="O348">
        <f>(M348*21)/100</f>
        <v>0</v>
      </c>
      <c r="P348" t="s">
        <v>27</v>
      </c>
    </row>
    <row r="349" spans="1:16" ht="12.5" x14ac:dyDescent="0.25">
      <c r="A349" s="37" t="s">
        <v>56</v>
      </c>
      <c r="E349" s="41" t="s">
        <v>52</v>
      </c>
    </row>
    <row r="350" spans="1:16" ht="13" x14ac:dyDescent="0.25">
      <c r="A350" s="37" t="s">
        <v>57</v>
      </c>
      <c r="E350" s="42" t="s">
        <v>460</v>
      </c>
    </row>
    <row r="351" spans="1:16" ht="12.5" x14ac:dyDescent="0.25">
      <c r="A351" t="s">
        <v>59</v>
      </c>
      <c r="E351" s="41" t="s">
        <v>52</v>
      </c>
    </row>
    <row r="352" spans="1:16" ht="12.5" x14ac:dyDescent="0.25">
      <c r="A352" t="s">
        <v>49</v>
      </c>
      <c r="B352" s="36" t="s">
        <v>351</v>
      </c>
      <c r="C352" s="36" t="s">
        <v>352</v>
      </c>
      <c r="D352" s="37" t="s">
        <v>52</v>
      </c>
      <c r="E352" s="13" t="s">
        <v>563</v>
      </c>
      <c r="F352" s="38" t="s">
        <v>211</v>
      </c>
      <c r="G352" s="39">
        <v>100</v>
      </c>
      <c r="H352" s="38">
        <v>0</v>
      </c>
      <c r="I352" s="38">
        <f>ROUND(G352*H352,6)</f>
        <v>0</v>
      </c>
      <c r="L352" s="40">
        <v>0</v>
      </c>
      <c r="M352" s="34">
        <f>ROUND(ROUND(L352,2)*ROUND(G352,3),2)</f>
        <v>0</v>
      </c>
      <c r="N352" s="38" t="s">
        <v>55</v>
      </c>
      <c r="O352">
        <f>(M352*21)/100</f>
        <v>0</v>
      </c>
      <c r="P352" t="s">
        <v>27</v>
      </c>
    </row>
    <row r="353" spans="1:16" ht="12.5" x14ac:dyDescent="0.25">
      <c r="A353" s="37" t="s">
        <v>56</v>
      </c>
      <c r="E353" s="41" t="s">
        <v>52</v>
      </c>
    </row>
    <row r="354" spans="1:16" ht="13" x14ac:dyDescent="0.25">
      <c r="A354" s="37" t="s">
        <v>57</v>
      </c>
      <c r="E354" s="42" t="s">
        <v>556</v>
      </c>
    </row>
    <row r="355" spans="1:16" ht="12.5" x14ac:dyDescent="0.25">
      <c r="A355" t="s">
        <v>59</v>
      </c>
      <c r="E355" s="41" t="s">
        <v>52</v>
      </c>
    </row>
    <row r="356" spans="1:16" ht="12.5" x14ac:dyDescent="0.25">
      <c r="A356" t="s">
        <v>49</v>
      </c>
      <c r="B356" s="36" t="s">
        <v>354</v>
      </c>
      <c r="C356" s="36" t="s">
        <v>355</v>
      </c>
      <c r="D356" s="37" t="s">
        <v>52</v>
      </c>
      <c r="E356" s="13" t="s">
        <v>564</v>
      </c>
      <c r="F356" s="38" t="s">
        <v>211</v>
      </c>
      <c r="G356" s="39">
        <v>30</v>
      </c>
      <c r="H356" s="38">
        <v>0</v>
      </c>
      <c r="I356" s="38">
        <f>ROUND(G356*H356,6)</f>
        <v>0</v>
      </c>
      <c r="L356" s="40">
        <v>0</v>
      </c>
      <c r="M356" s="34">
        <f>ROUND(ROUND(L356,2)*ROUND(G356,3),2)</f>
        <v>0</v>
      </c>
      <c r="N356" s="38" t="s">
        <v>55</v>
      </c>
      <c r="O356">
        <f>(M356*21)/100</f>
        <v>0</v>
      </c>
      <c r="P356" t="s">
        <v>27</v>
      </c>
    </row>
    <row r="357" spans="1:16" ht="12.5" x14ac:dyDescent="0.25">
      <c r="A357" s="37" t="s">
        <v>56</v>
      </c>
      <c r="E357" s="41" t="s">
        <v>52</v>
      </c>
    </row>
    <row r="358" spans="1:16" ht="13" x14ac:dyDescent="0.25">
      <c r="A358" s="37" t="s">
        <v>57</v>
      </c>
      <c r="E358" s="42" t="s">
        <v>467</v>
      </c>
    </row>
    <row r="359" spans="1:16" ht="12.5" x14ac:dyDescent="0.25">
      <c r="A359" t="s">
        <v>59</v>
      </c>
      <c r="E359" s="41" t="s">
        <v>52</v>
      </c>
    </row>
    <row r="360" spans="1:16" ht="12.5" x14ac:dyDescent="0.25">
      <c r="A360" t="s">
        <v>49</v>
      </c>
      <c r="B360" s="36" t="s">
        <v>357</v>
      </c>
      <c r="C360" s="36" t="s">
        <v>358</v>
      </c>
      <c r="D360" s="37" t="s">
        <v>52</v>
      </c>
      <c r="E360" s="13" t="s">
        <v>565</v>
      </c>
      <c r="F360" s="38" t="s">
        <v>320</v>
      </c>
      <c r="G360" s="39">
        <v>1</v>
      </c>
      <c r="H360" s="38">
        <v>0</v>
      </c>
      <c r="I360" s="38">
        <f>ROUND(G360*H360,6)</f>
        <v>0</v>
      </c>
      <c r="L360" s="40">
        <v>0</v>
      </c>
      <c r="M360" s="34">
        <f>ROUND(ROUND(L360,2)*ROUND(G360,3),2)</f>
        <v>0</v>
      </c>
      <c r="N360" s="38" t="s">
        <v>55</v>
      </c>
      <c r="O360">
        <f>(M360*21)/100</f>
        <v>0</v>
      </c>
      <c r="P360" t="s">
        <v>27</v>
      </c>
    </row>
    <row r="361" spans="1:16" ht="12.5" x14ac:dyDescent="0.25">
      <c r="A361" s="37" t="s">
        <v>56</v>
      </c>
      <c r="E361" s="41" t="s">
        <v>52</v>
      </c>
    </row>
    <row r="362" spans="1:16" ht="13" x14ac:dyDescent="0.25">
      <c r="A362" s="37" t="s">
        <v>57</v>
      </c>
      <c r="E362" s="42" t="s">
        <v>434</v>
      </c>
    </row>
    <row r="363" spans="1:16" ht="12.5" x14ac:dyDescent="0.25">
      <c r="A363" t="s">
        <v>59</v>
      </c>
      <c r="E363" s="41" t="s">
        <v>52</v>
      </c>
    </row>
    <row r="364" spans="1:16" ht="25" x14ac:dyDescent="0.25">
      <c r="A364" t="s">
        <v>49</v>
      </c>
      <c r="B364" s="36" t="s">
        <v>360</v>
      </c>
      <c r="C364" s="36" t="s">
        <v>361</v>
      </c>
      <c r="D364" s="37" t="s">
        <v>52</v>
      </c>
      <c r="E364" s="13" t="s">
        <v>566</v>
      </c>
      <c r="F364" s="38" t="s">
        <v>231</v>
      </c>
      <c r="G364" s="39">
        <v>150</v>
      </c>
      <c r="H364" s="38">
        <v>2.0000000000000002E-5</v>
      </c>
      <c r="I364" s="38">
        <f>ROUND(G364*H364,6)</f>
        <v>3.0000000000000001E-3</v>
      </c>
      <c r="L364" s="40">
        <v>0</v>
      </c>
      <c r="M364" s="34">
        <f>ROUND(ROUND(L364,2)*ROUND(G364,3),2)</f>
        <v>0</v>
      </c>
      <c r="N364" s="38" t="s">
        <v>55</v>
      </c>
      <c r="O364">
        <f>(M364*21)/100</f>
        <v>0</v>
      </c>
      <c r="P364" t="s">
        <v>27</v>
      </c>
    </row>
    <row r="365" spans="1:16" ht="12.5" x14ac:dyDescent="0.25">
      <c r="A365" s="37" t="s">
        <v>56</v>
      </c>
      <c r="E365" s="41" t="s">
        <v>52</v>
      </c>
    </row>
    <row r="366" spans="1:16" ht="13" x14ac:dyDescent="0.25">
      <c r="A366" s="37" t="s">
        <v>57</v>
      </c>
      <c r="E366" s="42" t="s">
        <v>567</v>
      </c>
    </row>
    <row r="367" spans="1:16" ht="12.5" x14ac:dyDescent="0.25">
      <c r="A367" t="s">
        <v>59</v>
      </c>
      <c r="E367" s="41" t="s">
        <v>52</v>
      </c>
    </row>
    <row r="368" spans="1:16" ht="12.5" x14ac:dyDescent="0.25">
      <c r="A368" t="s">
        <v>49</v>
      </c>
      <c r="B368" s="36" t="s">
        <v>363</v>
      </c>
      <c r="C368" s="36" t="s">
        <v>364</v>
      </c>
      <c r="D368" s="37" t="s">
        <v>52</v>
      </c>
      <c r="E368" s="13" t="s">
        <v>568</v>
      </c>
      <c r="F368" s="38" t="s">
        <v>320</v>
      </c>
      <c r="G368" s="39">
        <v>0.5</v>
      </c>
      <c r="H368" s="38">
        <v>2.3010199999999998</v>
      </c>
      <c r="I368" s="38">
        <f>ROUND(G368*H368,6)</f>
        <v>1.1505099999999999</v>
      </c>
      <c r="L368" s="40">
        <v>0</v>
      </c>
      <c r="M368" s="34">
        <f>ROUND(ROUND(L368,2)*ROUND(G368,3),2)</f>
        <v>0</v>
      </c>
      <c r="N368" s="38" t="s">
        <v>55</v>
      </c>
      <c r="O368">
        <f>(M368*21)/100</f>
        <v>0</v>
      </c>
      <c r="P368" t="s">
        <v>27</v>
      </c>
    </row>
    <row r="369" spans="1:16" ht="12.5" x14ac:dyDescent="0.25">
      <c r="A369" s="37" t="s">
        <v>56</v>
      </c>
      <c r="E369" s="41" t="s">
        <v>569</v>
      </c>
    </row>
    <row r="370" spans="1:16" ht="13" x14ac:dyDescent="0.25">
      <c r="A370" s="37" t="s">
        <v>57</v>
      </c>
      <c r="E370" s="42" t="s">
        <v>570</v>
      </c>
    </row>
    <row r="371" spans="1:16" ht="12.5" x14ac:dyDescent="0.25">
      <c r="A371" t="s">
        <v>59</v>
      </c>
      <c r="E371" s="41" t="s">
        <v>52</v>
      </c>
    </row>
    <row r="372" spans="1:16" ht="12.5" x14ac:dyDescent="0.25">
      <c r="A372" t="s">
        <v>49</v>
      </c>
      <c r="B372" s="36" t="s">
        <v>366</v>
      </c>
      <c r="C372" s="36" t="s">
        <v>367</v>
      </c>
      <c r="D372" s="37" t="s">
        <v>52</v>
      </c>
      <c r="E372" s="13" t="s">
        <v>571</v>
      </c>
      <c r="F372" s="38" t="s">
        <v>320</v>
      </c>
      <c r="G372" s="39">
        <v>2.2000000000000002</v>
      </c>
      <c r="H372" s="38">
        <v>2.3010199999999998</v>
      </c>
      <c r="I372" s="38">
        <f>ROUND(G372*H372,6)</f>
        <v>5.0622439999999997</v>
      </c>
      <c r="L372" s="40">
        <v>0</v>
      </c>
      <c r="M372" s="34">
        <f>ROUND(ROUND(L372,2)*ROUND(G372,3),2)</f>
        <v>0</v>
      </c>
      <c r="N372" s="38" t="s">
        <v>55</v>
      </c>
      <c r="O372">
        <f>(M372*21)/100</f>
        <v>0</v>
      </c>
      <c r="P372" t="s">
        <v>27</v>
      </c>
    </row>
    <row r="373" spans="1:16" ht="12.5" x14ac:dyDescent="0.25">
      <c r="A373" s="37" t="s">
        <v>56</v>
      </c>
      <c r="E373" s="41" t="s">
        <v>52</v>
      </c>
    </row>
    <row r="374" spans="1:16" ht="13" x14ac:dyDescent="0.25">
      <c r="A374" s="37" t="s">
        <v>57</v>
      </c>
      <c r="E374" s="42" t="s">
        <v>572</v>
      </c>
    </row>
    <row r="375" spans="1:16" ht="12.5" x14ac:dyDescent="0.25">
      <c r="A375" t="s">
        <v>59</v>
      </c>
      <c r="E375" s="41" t="s">
        <v>52</v>
      </c>
    </row>
    <row r="376" spans="1:16" ht="12.5" x14ac:dyDescent="0.25">
      <c r="A376" t="s">
        <v>49</v>
      </c>
      <c r="B376" s="36" t="s">
        <v>369</v>
      </c>
      <c r="C376" s="36" t="s">
        <v>370</v>
      </c>
      <c r="D376" s="37" t="s">
        <v>52</v>
      </c>
      <c r="E376" s="13" t="s">
        <v>573</v>
      </c>
      <c r="F376" s="38" t="s">
        <v>211</v>
      </c>
      <c r="G376" s="39">
        <v>140</v>
      </c>
      <c r="H376" s="38">
        <v>0.20014999999999999</v>
      </c>
      <c r="I376" s="38">
        <f>ROUND(G376*H376,6)</f>
        <v>28.021000000000001</v>
      </c>
      <c r="L376" s="40">
        <v>0</v>
      </c>
      <c r="M376" s="34">
        <f>ROUND(ROUND(L376,2)*ROUND(G376,3),2)</f>
        <v>0</v>
      </c>
      <c r="N376" s="38" t="s">
        <v>55</v>
      </c>
      <c r="O376">
        <f>(M376*21)/100</f>
        <v>0</v>
      </c>
      <c r="P376" t="s">
        <v>27</v>
      </c>
    </row>
    <row r="377" spans="1:16" ht="12.5" x14ac:dyDescent="0.25">
      <c r="A377" s="37" t="s">
        <v>56</v>
      </c>
      <c r="E377" s="41" t="s">
        <v>52</v>
      </c>
    </row>
    <row r="378" spans="1:16" ht="13" x14ac:dyDescent="0.25">
      <c r="A378" s="37" t="s">
        <v>57</v>
      </c>
      <c r="E378" s="42" t="s">
        <v>574</v>
      </c>
    </row>
    <row r="379" spans="1:16" ht="12.5" x14ac:dyDescent="0.25">
      <c r="A379" t="s">
        <v>59</v>
      </c>
      <c r="E379" s="41" t="s">
        <v>52</v>
      </c>
    </row>
    <row r="380" spans="1:16" ht="12.5" x14ac:dyDescent="0.25">
      <c r="A380" t="s">
        <v>49</v>
      </c>
      <c r="B380" s="36" t="s">
        <v>372</v>
      </c>
      <c r="C380" s="36" t="s">
        <v>373</v>
      </c>
      <c r="D380" s="37" t="s">
        <v>52</v>
      </c>
      <c r="E380" s="13" t="s">
        <v>575</v>
      </c>
      <c r="F380" s="38" t="s">
        <v>211</v>
      </c>
      <c r="G380" s="39">
        <v>180</v>
      </c>
      <c r="H380" s="38">
        <v>0</v>
      </c>
      <c r="I380" s="38">
        <f>ROUND(G380*H380,6)</f>
        <v>0</v>
      </c>
      <c r="L380" s="40">
        <v>0</v>
      </c>
      <c r="M380" s="34">
        <f>ROUND(ROUND(L380,2)*ROUND(G380,3),2)</f>
        <v>0</v>
      </c>
      <c r="N380" s="38" t="s">
        <v>55</v>
      </c>
      <c r="O380">
        <f>(M380*21)/100</f>
        <v>0</v>
      </c>
      <c r="P380" t="s">
        <v>27</v>
      </c>
    </row>
    <row r="381" spans="1:16" ht="12.5" x14ac:dyDescent="0.25">
      <c r="A381" s="37" t="s">
        <v>56</v>
      </c>
      <c r="E381" s="41" t="s">
        <v>52</v>
      </c>
    </row>
    <row r="382" spans="1:16" ht="13" x14ac:dyDescent="0.25">
      <c r="A382" s="37" t="s">
        <v>57</v>
      </c>
      <c r="E382" s="42" t="s">
        <v>539</v>
      </c>
    </row>
    <row r="383" spans="1:16" ht="12.5" x14ac:dyDescent="0.25">
      <c r="A383" t="s">
        <v>59</v>
      </c>
      <c r="E383" s="41" t="s">
        <v>52</v>
      </c>
    </row>
    <row r="384" spans="1:16" ht="12.5" x14ac:dyDescent="0.25">
      <c r="A384" t="s">
        <v>49</v>
      </c>
      <c r="B384" s="36" t="s">
        <v>375</v>
      </c>
      <c r="C384" s="36" t="s">
        <v>376</v>
      </c>
      <c r="D384" s="37" t="s">
        <v>52</v>
      </c>
      <c r="E384" s="13" t="s">
        <v>576</v>
      </c>
      <c r="F384" s="38" t="s">
        <v>211</v>
      </c>
      <c r="G384" s="39">
        <v>16</v>
      </c>
      <c r="H384" s="38">
        <v>0</v>
      </c>
      <c r="I384" s="38">
        <f>ROUND(G384*H384,6)</f>
        <v>0</v>
      </c>
      <c r="L384" s="40">
        <v>0</v>
      </c>
      <c r="M384" s="34">
        <f>ROUND(ROUND(L384,2)*ROUND(G384,3),2)</f>
        <v>0</v>
      </c>
      <c r="N384" s="38" t="s">
        <v>55</v>
      </c>
      <c r="O384">
        <f>(M384*21)/100</f>
        <v>0</v>
      </c>
      <c r="P384" t="s">
        <v>27</v>
      </c>
    </row>
    <row r="385" spans="1:16" ht="12.5" x14ac:dyDescent="0.25">
      <c r="A385" s="37" t="s">
        <v>56</v>
      </c>
      <c r="E385" s="41" t="s">
        <v>52</v>
      </c>
    </row>
    <row r="386" spans="1:16" ht="13" x14ac:dyDescent="0.25">
      <c r="A386" s="37" t="s">
        <v>57</v>
      </c>
      <c r="E386" s="42" t="s">
        <v>541</v>
      </c>
    </row>
    <row r="387" spans="1:16" ht="12.5" x14ac:dyDescent="0.25">
      <c r="A387" t="s">
        <v>59</v>
      </c>
      <c r="E387" s="41" t="s">
        <v>52</v>
      </c>
    </row>
    <row r="388" spans="1:16" ht="25" x14ac:dyDescent="0.25">
      <c r="A388" t="s">
        <v>49</v>
      </c>
      <c r="B388" s="36" t="s">
        <v>380</v>
      </c>
      <c r="C388" s="36" t="s">
        <v>381</v>
      </c>
      <c r="D388" s="37" t="s">
        <v>52</v>
      </c>
      <c r="E388" s="13" t="s">
        <v>577</v>
      </c>
      <c r="F388" s="38" t="s">
        <v>440</v>
      </c>
      <c r="G388" s="39">
        <v>4</v>
      </c>
      <c r="H388" s="38">
        <v>1.0000000000000001E-5</v>
      </c>
      <c r="I388" s="38">
        <f>ROUND(G388*H388,6)</f>
        <v>4.0000000000000003E-5</v>
      </c>
      <c r="L388" s="40">
        <v>0</v>
      </c>
      <c r="M388" s="34">
        <f>ROUND(ROUND(L388,2)*ROUND(G388,3),2)</f>
        <v>0</v>
      </c>
      <c r="N388" s="38" t="s">
        <v>55</v>
      </c>
      <c r="O388">
        <f>(M388*21)/100</f>
        <v>0</v>
      </c>
      <c r="P388" t="s">
        <v>27</v>
      </c>
    </row>
    <row r="389" spans="1:16" ht="12.5" x14ac:dyDescent="0.25">
      <c r="A389" s="37" t="s">
        <v>56</v>
      </c>
      <c r="E389" s="41" t="s">
        <v>52</v>
      </c>
    </row>
    <row r="390" spans="1:16" ht="13" x14ac:dyDescent="0.25">
      <c r="A390" s="37" t="s">
        <v>57</v>
      </c>
      <c r="E390" s="42" t="s">
        <v>487</v>
      </c>
    </row>
    <row r="391" spans="1:16" ht="12.5" x14ac:dyDescent="0.25">
      <c r="A391" t="s">
        <v>59</v>
      </c>
      <c r="E391" s="41" t="s">
        <v>52</v>
      </c>
    </row>
    <row r="392" spans="1:16" ht="25" x14ac:dyDescent="0.25">
      <c r="A392" t="s">
        <v>49</v>
      </c>
      <c r="B392" s="36" t="s">
        <v>383</v>
      </c>
      <c r="C392" s="36" t="s">
        <v>384</v>
      </c>
      <c r="D392" s="37" t="s">
        <v>52</v>
      </c>
      <c r="E392" s="13" t="s">
        <v>578</v>
      </c>
      <c r="F392" s="38" t="s">
        <v>231</v>
      </c>
      <c r="G392" s="39">
        <v>7.2</v>
      </c>
      <c r="H392" s="38">
        <v>0</v>
      </c>
      <c r="I392" s="38">
        <f>ROUND(G392*H392,6)</f>
        <v>0</v>
      </c>
      <c r="L392" s="40">
        <v>0</v>
      </c>
      <c r="M392" s="34">
        <f>ROUND(ROUND(L392,2)*ROUND(G392,3),2)</f>
        <v>0</v>
      </c>
      <c r="N392" s="38" t="s">
        <v>55</v>
      </c>
      <c r="O392">
        <f>(M392*21)/100</f>
        <v>0</v>
      </c>
      <c r="P392" t="s">
        <v>27</v>
      </c>
    </row>
    <row r="393" spans="1:16" ht="12.5" x14ac:dyDescent="0.25">
      <c r="A393" s="37" t="s">
        <v>56</v>
      </c>
      <c r="E393" s="41" t="s">
        <v>52</v>
      </c>
    </row>
    <row r="394" spans="1:16" ht="13" x14ac:dyDescent="0.25">
      <c r="A394" s="37" t="s">
        <v>57</v>
      </c>
      <c r="E394" s="42" t="s">
        <v>579</v>
      </c>
    </row>
    <row r="395" spans="1:16" ht="12.5" x14ac:dyDescent="0.25">
      <c r="A395" t="s">
        <v>59</v>
      </c>
      <c r="E395" s="41" t="s">
        <v>52</v>
      </c>
    </row>
    <row r="396" spans="1:16" ht="12.5" x14ac:dyDescent="0.25">
      <c r="A396" t="s">
        <v>49</v>
      </c>
      <c r="B396" s="36" t="s">
        <v>387</v>
      </c>
      <c r="C396" s="36" t="s">
        <v>388</v>
      </c>
      <c r="D396" s="37" t="s">
        <v>52</v>
      </c>
      <c r="E396" s="13" t="s">
        <v>580</v>
      </c>
      <c r="F396" s="38" t="s">
        <v>320</v>
      </c>
      <c r="G396" s="39">
        <v>1.5</v>
      </c>
      <c r="H396" s="38">
        <v>0</v>
      </c>
      <c r="I396" s="38">
        <f>ROUND(G396*H396,6)</f>
        <v>0</v>
      </c>
      <c r="L396" s="40">
        <v>0</v>
      </c>
      <c r="M396" s="34">
        <f>ROUND(ROUND(L396,2)*ROUND(G396,3),2)</f>
        <v>0</v>
      </c>
      <c r="N396" s="38" t="s">
        <v>55</v>
      </c>
      <c r="O396">
        <f>(M396*21)/100</f>
        <v>0</v>
      </c>
      <c r="P396" t="s">
        <v>27</v>
      </c>
    </row>
    <row r="397" spans="1:16" ht="12.5" x14ac:dyDescent="0.25">
      <c r="A397" s="37" t="s">
        <v>56</v>
      </c>
      <c r="E397" s="41" t="s">
        <v>52</v>
      </c>
    </row>
    <row r="398" spans="1:16" ht="13" x14ac:dyDescent="0.25">
      <c r="A398" s="37" t="s">
        <v>57</v>
      </c>
      <c r="E398" s="42" t="s">
        <v>581</v>
      </c>
    </row>
    <row r="399" spans="1:16" ht="37.5" x14ac:dyDescent="0.25">
      <c r="A399" t="s">
        <v>59</v>
      </c>
      <c r="E399" s="41" t="s">
        <v>582</v>
      </c>
    </row>
    <row r="400" spans="1:16" ht="25" x14ac:dyDescent="0.25">
      <c r="A400" t="s">
        <v>49</v>
      </c>
      <c r="B400" s="36" t="s">
        <v>391</v>
      </c>
      <c r="C400" s="36" t="s">
        <v>392</v>
      </c>
      <c r="D400" s="37" t="s">
        <v>52</v>
      </c>
      <c r="E400" s="13" t="s">
        <v>583</v>
      </c>
      <c r="F400" s="38" t="s">
        <v>440</v>
      </c>
      <c r="G400" s="39">
        <v>1</v>
      </c>
      <c r="H400" s="38">
        <v>0</v>
      </c>
      <c r="I400" s="38">
        <f>ROUND(G400*H400,6)</f>
        <v>0</v>
      </c>
      <c r="L400" s="40">
        <v>0</v>
      </c>
      <c r="M400" s="34">
        <f>ROUND(ROUND(L400,2)*ROUND(G400,3),2)</f>
        <v>0</v>
      </c>
      <c r="N400" s="38" t="s">
        <v>55</v>
      </c>
      <c r="O400">
        <f>(M400*21)/100</f>
        <v>0</v>
      </c>
      <c r="P400" t="s">
        <v>27</v>
      </c>
    </row>
    <row r="401" spans="1:16" ht="12.5" x14ac:dyDescent="0.25">
      <c r="A401" s="37" t="s">
        <v>56</v>
      </c>
      <c r="E401" s="41" t="s">
        <v>52</v>
      </c>
    </row>
    <row r="402" spans="1:16" ht="13" x14ac:dyDescent="0.25">
      <c r="A402" s="37" t="s">
        <v>57</v>
      </c>
      <c r="E402" s="42" t="s">
        <v>434</v>
      </c>
    </row>
    <row r="403" spans="1:16" ht="12.5" x14ac:dyDescent="0.25">
      <c r="A403" t="s">
        <v>59</v>
      </c>
      <c r="E403" s="41" t="s">
        <v>52</v>
      </c>
    </row>
    <row r="404" spans="1:16" ht="12.5" x14ac:dyDescent="0.25">
      <c r="A404" t="s">
        <v>49</v>
      </c>
      <c r="B404" s="36" t="s">
        <v>394</v>
      </c>
      <c r="C404" s="36" t="s">
        <v>395</v>
      </c>
      <c r="D404" s="37" t="s">
        <v>52</v>
      </c>
      <c r="E404" s="13" t="s">
        <v>584</v>
      </c>
      <c r="F404" s="38" t="s">
        <v>320</v>
      </c>
      <c r="G404" s="39">
        <v>2.7</v>
      </c>
      <c r="H404" s="38">
        <v>2.234</v>
      </c>
      <c r="I404" s="38">
        <f>ROUND(G404*H404,6)</f>
        <v>6.0317999999999996</v>
      </c>
      <c r="L404" s="40">
        <v>0</v>
      </c>
      <c r="M404" s="34">
        <f>ROUND(ROUND(L404,2)*ROUND(G404,3),2)</f>
        <v>0</v>
      </c>
      <c r="N404" s="38" t="s">
        <v>55</v>
      </c>
      <c r="O404">
        <f>(M404*21)/100</f>
        <v>0</v>
      </c>
      <c r="P404" t="s">
        <v>27</v>
      </c>
    </row>
    <row r="405" spans="1:16" ht="12.5" x14ac:dyDescent="0.25">
      <c r="A405" s="37" t="s">
        <v>56</v>
      </c>
      <c r="E405" s="41" t="s">
        <v>52</v>
      </c>
    </row>
    <row r="406" spans="1:16" ht="13" x14ac:dyDescent="0.25">
      <c r="A406" s="37" t="s">
        <v>57</v>
      </c>
      <c r="E406" s="42" t="s">
        <v>585</v>
      </c>
    </row>
    <row r="407" spans="1:16" ht="12.5" x14ac:dyDescent="0.25">
      <c r="A407" t="s">
        <v>59</v>
      </c>
      <c r="E407" s="41" t="s">
        <v>52</v>
      </c>
    </row>
    <row r="408" spans="1:16" ht="12.5" x14ac:dyDescent="0.25">
      <c r="A408" t="s">
        <v>49</v>
      </c>
      <c r="B408" s="36" t="s">
        <v>398</v>
      </c>
      <c r="C408" s="36" t="s">
        <v>399</v>
      </c>
      <c r="D408" s="37" t="s">
        <v>52</v>
      </c>
      <c r="E408" s="13" t="s">
        <v>586</v>
      </c>
      <c r="F408" s="38" t="s">
        <v>211</v>
      </c>
      <c r="G408" s="39">
        <v>140</v>
      </c>
      <c r="H408" s="38">
        <v>2.0000000000000002E-5</v>
      </c>
      <c r="I408" s="38">
        <f>ROUND(G408*H408,6)</f>
        <v>2.8E-3</v>
      </c>
      <c r="L408" s="40">
        <v>0</v>
      </c>
      <c r="M408" s="34">
        <f>ROUND(ROUND(L408,2)*ROUND(G408,3),2)</f>
        <v>0</v>
      </c>
      <c r="N408" s="38" t="s">
        <v>55</v>
      </c>
      <c r="O408">
        <f>(M408*21)/100</f>
        <v>0</v>
      </c>
      <c r="P408" t="s">
        <v>27</v>
      </c>
    </row>
    <row r="409" spans="1:16" ht="12.5" x14ac:dyDescent="0.25">
      <c r="A409" s="37" t="s">
        <v>56</v>
      </c>
      <c r="E409" s="41" t="s">
        <v>52</v>
      </c>
    </row>
    <row r="410" spans="1:16" ht="13" x14ac:dyDescent="0.25">
      <c r="A410" s="37" t="s">
        <v>57</v>
      </c>
      <c r="E410" s="42" t="s">
        <v>574</v>
      </c>
    </row>
    <row r="411" spans="1:16" ht="12.5" x14ac:dyDescent="0.25">
      <c r="A411" t="s">
        <v>59</v>
      </c>
      <c r="E411" s="41" t="s">
        <v>52</v>
      </c>
    </row>
    <row r="412" spans="1:16" ht="25" x14ac:dyDescent="0.25">
      <c r="A412" t="s">
        <v>49</v>
      </c>
      <c r="B412" s="36" t="s">
        <v>47</v>
      </c>
      <c r="C412" s="36" t="s">
        <v>401</v>
      </c>
      <c r="D412" s="37" t="s">
        <v>52</v>
      </c>
      <c r="E412" s="13" t="s">
        <v>403</v>
      </c>
      <c r="F412" s="38" t="s">
        <v>404</v>
      </c>
      <c r="G412" s="39">
        <v>11.2</v>
      </c>
      <c r="H412" s="38">
        <v>0</v>
      </c>
      <c r="I412" s="38">
        <f>ROUND(G412*H412,6)</f>
        <v>0</v>
      </c>
      <c r="L412" s="40">
        <v>0</v>
      </c>
      <c r="M412" s="34">
        <f>ROUND(ROUND(L412,2)*ROUND(G412,3),2)</f>
        <v>0</v>
      </c>
      <c r="N412" s="38" t="s">
        <v>55</v>
      </c>
      <c r="O412">
        <f>(M412*21)/100</f>
        <v>0</v>
      </c>
      <c r="P412" t="s">
        <v>27</v>
      </c>
    </row>
    <row r="413" spans="1:16" ht="12.5" x14ac:dyDescent="0.25">
      <c r="A413" s="37" t="s">
        <v>56</v>
      </c>
      <c r="E413" s="41" t="s">
        <v>52</v>
      </c>
    </row>
    <row r="414" spans="1:16" ht="52" x14ac:dyDescent="0.25">
      <c r="A414" s="37" t="s">
        <v>57</v>
      </c>
      <c r="E414" s="42" t="s">
        <v>587</v>
      </c>
    </row>
    <row r="415" spans="1:16" ht="237.5" x14ac:dyDescent="0.25">
      <c r="A415" t="s">
        <v>59</v>
      </c>
      <c r="E415" s="41" t="s">
        <v>588</v>
      </c>
    </row>
    <row r="416" spans="1:16" ht="25" x14ac:dyDescent="0.25">
      <c r="A416" t="s">
        <v>49</v>
      </c>
      <c r="B416" s="36" t="s">
        <v>117</v>
      </c>
      <c r="C416" s="36" t="s">
        <v>409</v>
      </c>
      <c r="D416" s="37" t="s">
        <v>52</v>
      </c>
      <c r="E416" s="13" t="s">
        <v>589</v>
      </c>
      <c r="F416" s="38" t="s">
        <v>404</v>
      </c>
      <c r="G416" s="39">
        <v>6.2990000000000004</v>
      </c>
      <c r="H416" s="38">
        <v>0</v>
      </c>
      <c r="I416" s="38">
        <f>ROUND(G416*H416,6)</f>
        <v>0</v>
      </c>
      <c r="L416" s="40">
        <v>0</v>
      </c>
      <c r="M416" s="34">
        <f>ROUND(ROUND(L416,2)*ROUND(G416,3),2)</f>
        <v>0</v>
      </c>
      <c r="N416" s="38" t="s">
        <v>55</v>
      </c>
      <c r="O416">
        <f>(M416*21)/100</f>
        <v>0</v>
      </c>
      <c r="P416" t="s">
        <v>27</v>
      </c>
    </row>
    <row r="417" spans="1:5" ht="12.5" x14ac:dyDescent="0.25">
      <c r="A417" s="37" t="s">
        <v>56</v>
      </c>
      <c r="E417" s="41" t="s">
        <v>52</v>
      </c>
    </row>
    <row r="418" spans="1:5" ht="65" x14ac:dyDescent="0.25">
      <c r="A418" s="37" t="s">
        <v>57</v>
      </c>
      <c r="E418" s="42" t="s">
        <v>590</v>
      </c>
    </row>
    <row r="419" spans="1:5" ht="225" x14ac:dyDescent="0.25">
      <c r="A419" t="s">
        <v>59</v>
      </c>
      <c r="E419" s="41" t="s">
        <v>591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291"/>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425</v>
      </c>
      <c r="M3" s="43">
        <f>Rekapitulace!C12</f>
        <v>0</v>
      </c>
      <c r="N3" s="25" t="s">
        <v>0</v>
      </c>
      <c r="O3" t="s">
        <v>23</v>
      </c>
      <c r="P3" t="s">
        <v>27</v>
      </c>
    </row>
    <row r="4" spans="1:20" ht="32" customHeight="1" x14ac:dyDescent="0.25">
      <c r="A4" s="28" t="s">
        <v>20</v>
      </c>
      <c r="B4" s="29" t="s">
        <v>28</v>
      </c>
      <c r="C4" s="2" t="s">
        <v>425</v>
      </c>
      <c r="D4" s="9"/>
      <c r="E4" s="3" t="s">
        <v>426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COUNTIFS(L8:L288,"=0",A8:A288,"P")+COUNTIFS(L8:L288,"",A8:A288,"P")+SUM(Q8:Q288)</f>
        <v>70</v>
      </c>
    </row>
    <row r="8" spans="1:20" ht="13" x14ac:dyDescent="0.3">
      <c r="A8" t="s">
        <v>44</v>
      </c>
      <c r="C8" s="30" t="s">
        <v>594</v>
      </c>
      <c r="E8" s="32" t="s">
        <v>593</v>
      </c>
      <c r="J8" s="31">
        <f>0+J9+J30+J179</f>
        <v>0</v>
      </c>
      <c r="K8" s="31">
        <f>0+K9+K30+K179</f>
        <v>0</v>
      </c>
      <c r="L8" s="31">
        <f>0+L9+L30+L179</f>
        <v>0</v>
      </c>
      <c r="M8" s="31">
        <f>0+M9+M30+M179</f>
        <v>0</v>
      </c>
    </row>
    <row r="9" spans="1:20" ht="13" x14ac:dyDescent="0.3">
      <c r="A9" t="s">
        <v>46</v>
      </c>
      <c r="C9" s="33" t="s">
        <v>430</v>
      </c>
      <c r="E9" s="35" t="s">
        <v>431</v>
      </c>
      <c r="J9" s="34">
        <f>0</f>
        <v>0</v>
      </c>
      <c r="K9" s="34">
        <f>0</f>
        <v>0</v>
      </c>
      <c r="L9" s="34">
        <f>0+L10+L14+L18+L22+L26</f>
        <v>0</v>
      </c>
      <c r="M9" s="34">
        <f>0+M10+M14+M18+M22+M26</f>
        <v>0</v>
      </c>
    </row>
    <row r="10" spans="1:20" ht="12.5" x14ac:dyDescent="0.25">
      <c r="A10" t="s">
        <v>49</v>
      </c>
      <c r="B10" s="36" t="s">
        <v>50</v>
      </c>
      <c r="C10" s="36" t="s">
        <v>51</v>
      </c>
      <c r="D10" s="37" t="s">
        <v>52</v>
      </c>
      <c r="E10" s="13" t="s">
        <v>432</v>
      </c>
      <c r="F10" s="38" t="s">
        <v>63</v>
      </c>
      <c r="G10" s="39">
        <v>1</v>
      </c>
      <c r="H10" s="38">
        <v>0</v>
      </c>
      <c r="I10" s="38">
        <f>ROUND(G10*H10,6)</f>
        <v>0</v>
      </c>
      <c r="L10" s="40">
        <v>0</v>
      </c>
      <c r="M10" s="34">
        <f>ROUND(ROUND(L10,2)*ROUND(G10,3),2)</f>
        <v>0</v>
      </c>
      <c r="N10" s="38" t="s">
        <v>55</v>
      </c>
      <c r="O10">
        <f>(M10*21)/100</f>
        <v>0</v>
      </c>
      <c r="P10" t="s">
        <v>27</v>
      </c>
    </row>
    <row r="11" spans="1:20" ht="25" x14ac:dyDescent="0.25">
      <c r="A11" s="37" t="s">
        <v>56</v>
      </c>
      <c r="E11" s="41" t="s">
        <v>433</v>
      </c>
    </row>
    <row r="12" spans="1:20" ht="13" x14ac:dyDescent="0.25">
      <c r="A12" s="37" t="s">
        <v>57</v>
      </c>
      <c r="E12" s="42" t="s">
        <v>595</v>
      </c>
    </row>
    <row r="13" spans="1:20" ht="37.5" x14ac:dyDescent="0.25">
      <c r="A13" t="s">
        <v>59</v>
      </c>
      <c r="E13" s="41" t="s">
        <v>435</v>
      </c>
    </row>
    <row r="14" spans="1:20" ht="12.5" x14ac:dyDescent="0.25">
      <c r="A14" t="s">
        <v>49</v>
      </c>
      <c r="B14" s="36" t="s">
        <v>27</v>
      </c>
      <c r="C14" s="36" t="s">
        <v>61</v>
      </c>
      <c r="D14" s="37" t="s">
        <v>52</v>
      </c>
      <c r="E14" s="13" t="s">
        <v>436</v>
      </c>
      <c r="F14" s="38" t="s">
        <v>63</v>
      </c>
      <c r="G14" s="39">
        <v>1</v>
      </c>
      <c r="H14" s="38">
        <v>0</v>
      </c>
      <c r="I14" s="38">
        <f>ROUND(G14*H14,6)</f>
        <v>0</v>
      </c>
      <c r="L14" s="40">
        <v>0</v>
      </c>
      <c r="M14" s="34">
        <f>ROUND(ROUND(L14,2)*ROUND(G14,3),2)</f>
        <v>0</v>
      </c>
      <c r="N14" s="38" t="s">
        <v>55</v>
      </c>
      <c r="O14">
        <f>(M14*21)/100</f>
        <v>0</v>
      </c>
      <c r="P14" t="s">
        <v>27</v>
      </c>
    </row>
    <row r="15" spans="1:20" ht="37.5" x14ac:dyDescent="0.25">
      <c r="A15" s="37" t="s">
        <v>56</v>
      </c>
      <c r="E15" s="41" t="s">
        <v>437</v>
      </c>
    </row>
    <row r="16" spans="1:20" ht="13" x14ac:dyDescent="0.25">
      <c r="A16" s="37" t="s">
        <v>57</v>
      </c>
      <c r="E16" s="42" t="s">
        <v>595</v>
      </c>
    </row>
    <row r="17" spans="1:16" ht="50" x14ac:dyDescent="0.25">
      <c r="A17" t="s">
        <v>59</v>
      </c>
      <c r="E17" s="41" t="s">
        <v>438</v>
      </c>
    </row>
    <row r="18" spans="1:16" ht="25" x14ac:dyDescent="0.25">
      <c r="A18" t="s">
        <v>49</v>
      </c>
      <c r="B18" s="36" t="s">
        <v>26</v>
      </c>
      <c r="C18" s="36" t="s">
        <v>65</v>
      </c>
      <c r="D18" s="37" t="s">
        <v>52</v>
      </c>
      <c r="E18" s="13" t="s">
        <v>439</v>
      </c>
      <c r="F18" s="38" t="s">
        <v>440</v>
      </c>
      <c r="G18" s="39">
        <v>1</v>
      </c>
      <c r="H18" s="38">
        <v>0</v>
      </c>
      <c r="I18" s="38">
        <f>ROUND(G18*H18,6)</f>
        <v>0</v>
      </c>
      <c r="L18" s="40">
        <v>0</v>
      </c>
      <c r="M18" s="34">
        <f>ROUND(ROUND(L18,2)*ROUND(G18,3),2)</f>
        <v>0</v>
      </c>
      <c r="N18" s="38" t="s">
        <v>55</v>
      </c>
      <c r="O18">
        <f>(M18*21)/100</f>
        <v>0</v>
      </c>
      <c r="P18" t="s">
        <v>27</v>
      </c>
    </row>
    <row r="19" spans="1:16" ht="75" x14ac:dyDescent="0.25">
      <c r="A19" s="37" t="s">
        <v>56</v>
      </c>
      <c r="E19" s="41" t="s">
        <v>596</v>
      </c>
    </row>
    <row r="20" spans="1:16" ht="13" x14ac:dyDescent="0.25">
      <c r="A20" s="37" t="s">
        <v>57</v>
      </c>
      <c r="E20" s="42" t="s">
        <v>595</v>
      </c>
    </row>
    <row r="21" spans="1:16" ht="12.5" x14ac:dyDescent="0.25">
      <c r="A21" t="s">
        <v>59</v>
      </c>
      <c r="E21" s="41" t="s">
        <v>52</v>
      </c>
    </row>
    <row r="22" spans="1:16" ht="25" x14ac:dyDescent="0.25">
      <c r="A22" t="s">
        <v>49</v>
      </c>
      <c r="B22" s="36" t="s">
        <v>68</v>
      </c>
      <c r="C22" s="36" t="s">
        <v>69</v>
      </c>
      <c r="D22" s="37" t="s">
        <v>52</v>
      </c>
      <c r="E22" s="13" t="s">
        <v>442</v>
      </c>
      <c r="F22" s="38" t="s">
        <v>440</v>
      </c>
      <c r="G22" s="39">
        <v>1</v>
      </c>
      <c r="H22" s="38">
        <v>0</v>
      </c>
      <c r="I22" s="38">
        <f>ROUND(G22*H22,6)</f>
        <v>0</v>
      </c>
      <c r="L22" s="40">
        <v>0</v>
      </c>
      <c r="M22" s="34">
        <f>ROUND(ROUND(L22,2)*ROUND(G22,3),2)</f>
        <v>0</v>
      </c>
      <c r="N22" s="38" t="s">
        <v>55</v>
      </c>
      <c r="O22">
        <f>(M22*21)/100</f>
        <v>0</v>
      </c>
      <c r="P22" t="s">
        <v>27</v>
      </c>
    </row>
    <row r="23" spans="1:16" ht="12.5" x14ac:dyDescent="0.25">
      <c r="A23" s="37" t="s">
        <v>56</v>
      </c>
      <c r="E23" s="41" t="s">
        <v>52</v>
      </c>
    </row>
    <row r="24" spans="1:16" ht="13" x14ac:dyDescent="0.25">
      <c r="A24" s="37" t="s">
        <v>57</v>
      </c>
      <c r="E24" s="42" t="s">
        <v>595</v>
      </c>
    </row>
    <row r="25" spans="1:16" ht="12.5" x14ac:dyDescent="0.25">
      <c r="A25" t="s">
        <v>59</v>
      </c>
      <c r="E25" s="41" t="s">
        <v>52</v>
      </c>
    </row>
    <row r="26" spans="1:16" ht="12.5" x14ac:dyDescent="0.25">
      <c r="A26" t="s">
        <v>49</v>
      </c>
      <c r="B26" s="36" t="s">
        <v>71</v>
      </c>
      <c r="C26" s="36" t="s">
        <v>72</v>
      </c>
      <c r="D26" s="37" t="s">
        <v>52</v>
      </c>
      <c r="E26" s="13" t="s">
        <v>524</v>
      </c>
      <c r="F26" s="38" t="s">
        <v>440</v>
      </c>
      <c r="G26" s="39">
        <v>1</v>
      </c>
      <c r="H26" s="38">
        <v>0</v>
      </c>
      <c r="I26" s="38">
        <f>ROUND(G26*H26,6)</f>
        <v>0</v>
      </c>
      <c r="L26" s="40">
        <v>0</v>
      </c>
      <c r="M26" s="34">
        <f>ROUND(ROUND(L26,2)*ROUND(G26,3),2)</f>
        <v>0</v>
      </c>
      <c r="N26" s="38" t="s">
        <v>55</v>
      </c>
      <c r="O26">
        <f>(M26*21)/100</f>
        <v>0</v>
      </c>
      <c r="P26" t="s">
        <v>27</v>
      </c>
    </row>
    <row r="27" spans="1:16" ht="12.5" x14ac:dyDescent="0.25">
      <c r="A27" s="37" t="s">
        <v>56</v>
      </c>
      <c r="E27" s="41" t="s">
        <v>52</v>
      </c>
    </row>
    <row r="28" spans="1:16" ht="13" x14ac:dyDescent="0.25">
      <c r="A28" s="37" t="s">
        <v>57</v>
      </c>
      <c r="E28" s="42" t="s">
        <v>595</v>
      </c>
    </row>
    <row r="29" spans="1:16" ht="12.5" x14ac:dyDescent="0.25">
      <c r="A29" t="s">
        <v>59</v>
      </c>
      <c r="E29" s="41" t="s">
        <v>52</v>
      </c>
    </row>
    <row r="30" spans="1:16" ht="13" x14ac:dyDescent="0.3">
      <c r="A30" t="s">
        <v>46</v>
      </c>
      <c r="C30" s="33" t="s">
        <v>443</v>
      </c>
      <c r="E30" s="35" t="s">
        <v>444</v>
      </c>
      <c r="J30" s="34">
        <f>0</f>
        <v>0</v>
      </c>
      <c r="K30" s="34">
        <f>0</f>
        <v>0</v>
      </c>
      <c r="L30" s="34">
        <f>0+L31+L35+L39+L43+L47+L51+L55+L59+L63+L67+L71+L75+L79+L83+L87+L91+L95+L99+L103+L107+L111+L115+L119+L123+L127+L131+L135+L139+L143+L147+L151+L155+L159+L163+L167+L171+L175</f>
        <v>0</v>
      </c>
      <c r="M30" s="34">
        <f>0+M31+M35+M39+M43+M47+M51+M55+M59+M63+M67+M71+M75+M79+M83+M87+M91+M95+M99+M103+M107+M111+M115+M119+M123+M127+M131+M135+M139+M143+M147+M151+M155+M159+M163+M167+M171+M175</f>
        <v>0</v>
      </c>
    </row>
    <row r="31" spans="1:16" ht="25" x14ac:dyDescent="0.25">
      <c r="A31" t="s">
        <v>49</v>
      </c>
      <c r="B31" s="36" t="s">
        <v>74</v>
      </c>
      <c r="C31" s="36" t="s">
        <v>75</v>
      </c>
      <c r="D31" s="37" t="s">
        <v>52</v>
      </c>
      <c r="E31" s="13" t="s">
        <v>597</v>
      </c>
      <c r="F31" s="38" t="s">
        <v>211</v>
      </c>
      <c r="G31" s="39">
        <v>2</v>
      </c>
      <c r="H31" s="38">
        <v>0</v>
      </c>
      <c r="I31" s="38">
        <f>ROUND(G31*H31,6)</f>
        <v>0</v>
      </c>
      <c r="L31" s="40">
        <v>0</v>
      </c>
      <c r="M31" s="34">
        <f>ROUND(ROUND(L31,2)*ROUND(G31,3),2)</f>
        <v>0</v>
      </c>
      <c r="N31" s="38" t="s">
        <v>55</v>
      </c>
      <c r="O31">
        <f>(M31*21)/100</f>
        <v>0</v>
      </c>
      <c r="P31" t="s">
        <v>27</v>
      </c>
    </row>
    <row r="32" spans="1:16" ht="50" x14ac:dyDescent="0.25">
      <c r="A32" s="37" t="s">
        <v>56</v>
      </c>
      <c r="E32" s="41" t="s">
        <v>598</v>
      </c>
    </row>
    <row r="33" spans="1:16" ht="13" x14ac:dyDescent="0.25">
      <c r="A33" s="37" t="s">
        <v>57</v>
      </c>
      <c r="E33" s="42" t="s">
        <v>599</v>
      </c>
    </row>
    <row r="34" spans="1:16" ht="12.5" x14ac:dyDescent="0.25">
      <c r="A34" t="s">
        <v>59</v>
      </c>
      <c r="E34" s="41" t="s">
        <v>52</v>
      </c>
    </row>
    <row r="35" spans="1:16" ht="12.5" x14ac:dyDescent="0.25">
      <c r="A35" t="s">
        <v>49</v>
      </c>
      <c r="B35" s="36" t="s">
        <v>77</v>
      </c>
      <c r="C35" s="36" t="s">
        <v>78</v>
      </c>
      <c r="D35" s="37" t="s">
        <v>52</v>
      </c>
      <c r="E35" s="13" t="s">
        <v>445</v>
      </c>
      <c r="F35" s="38" t="s">
        <v>211</v>
      </c>
      <c r="G35" s="39">
        <v>90</v>
      </c>
      <c r="H35" s="38">
        <v>0</v>
      </c>
      <c r="I35" s="38">
        <f>ROUND(G35*H35,6)</f>
        <v>0</v>
      </c>
      <c r="L35" s="40">
        <v>0</v>
      </c>
      <c r="M35" s="34">
        <f>ROUND(ROUND(L35,2)*ROUND(G35,3),2)</f>
        <v>0</v>
      </c>
      <c r="N35" s="38" t="s">
        <v>55</v>
      </c>
      <c r="O35">
        <f>(M35*21)/100</f>
        <v>0</v>
      </c>
      <c r="P35" t="s">
        <v>27</v>
      </c>
    </row>
    <row r="36" spans="1:16" ht="12.5" x14ac:dyDescent="0.25">
      <c r="A36" s="37" t="s">
        <v>56</v>
      </c>
      <c r="E36" s="41" t="s">
        <v>445</v>
      </c>
    </row>
    <row r="37" spans="1:16" ht="13" x14ac:dyDescent="0.25">
      <c r="A37" s="37" t="s">
        <v>57</v>
      </c>
      <c r="E37" s="42" t="s">
        <v>600</v>
      </c>
    </row>
    <row r="38" spans="1:16" ht="12.5" x14ac:dyDescent="0.25">
      <c r="A38" t="s">
        <v>59</v>
      </c>
      <c r="E38" s="41" t="s">
        <v>52</v>
      </c>
    </row>
    <row r="39" spans="1:16" ht="12.5" x14ac:dyDescent="0.25">
      <c r="A39" t="s">
        <v>49</v>
      </c>
      <c r="B39" s="36" t="s">
        <v>80</v>
      </c>
      <c r="C39" s="36" t="s">
        <v>81</v>
      </c>
      <c r="D39" s="37" t="s">
        <v>52</v>
      </c>
      <c r="E39" s="13" t="s">
        <v>447</v>
      </c>
      <c r="F39" s="38" t="s">
        <v>440</v>
      </c>
      <c r="G39" s="39">
        <v>5</v>
      </c>
      <c r="H39" s="38">
        <v>0</v>
      </c>
      <c r="I39" s="38">
        <f>ROUND(G39*H39,6)</f>
        <v>0</v>
      </c>
      <c r="L39" s="40">
        <v>0</v>
      </c>
      <c r="M39" s="34">
        <f>ROUND(ROUND(L39,2)*ROUND(G39,3),2)</f>
        <v>0</v>
      </c>
      <c r="N39" s="38" t="s">
        <v>55</v>
      </c>
      <c r="O39">
        <f>(M39*21)/100</f>
        <v>0</v>
      </c>
      <c r="P39" t="s">
        <v>27</v>
      </c>
    </row>
    <row r="40" spans="1:16" ht="12.5" x14ac:dyDescent="0.25">
      <c r="A40" s="37" t="s">
        <v>56</v>
      </c>
      <c r="E40" s="41" t="s">
        <v>447</v>
      </c>
    </row>
    <row r="41" spans="1:16" ht="13" x14ac:dyDescent="0.25">
      <c r="A41" s="37" t="s">
        <v>57</v>
      </c>
      <c r="E41" s="42" t="s">
        <v>601</v>
      </c>
    </row>
    <row r="42" spans="1:16" ht="12.5" x14ac:dyDescent="0.25">
      <c r="A42" t="s">
        <v>59</v>
      </c>
      <c r="E42" s="41" t="s">
        <v>52</v>
      </c>
    </row>
    <row r="43" spans="1:16" ht="25" x14ac:dyDescent="0.25">
      <c r="A43" t="s">
        <v>49</v>
      </c>
      <c r="B43" s="36" t="s">
        <v>84</v>
      </c>
      <c r="C43" s="36" t="s">
        <v>85</v>
      </c>
      <c r="D43" s="37" t="s">
        <v>52</v>
      </c>
      <c r="E43" s="13" t="s">
        <v>450</v>
      </c>
      <c r="F43" s="38" t="s">
        <v>211</v>
      </c>
      <c r="G43" s="39">
        <v>90</v>
      </c>
      <c r="H43" s="38">
        <v>0</v>
      </c>
      <c r="I43" s="38">
        <f>ROUND(G43*H43,6)</f>
        <v>0</v>
      </c>
      <c r="L43" s="40">
        <v>0</v>
      </c>
      <c r="M43" s="34">
        <f>ROUND(ROUND(L43,2)*ROUND(G43,3),2)</f>
        <v>0</v>
      </c>
      <c r="N43" s="38" t="s">
        <v>55</v>
      </c>
      <c r="O43">
        <f>(M43*21)/100</f>
        <v>0</v>
      </c>
      <c r="P43" t="s">
        <v>27</v>
      </c>
    </row>
    <row r="44" spans="1:16" ht="12.5" x14ac:dyDescent="0.25">
      <c r="A44" s="37" t="s">
        <v>56</v>
      </c>
      <c r="E44" s="41" t="s">
        <v>52</v>
      </c>
    </row>
    <row r="45" spans="1:16" ht="13" x14ac:dyDescent="0.25">
      <c r="A45" s="37" t="s">
        <v>57</v>
      </c>
      <c r="E45" s="42" t="s">
        <v>600</v>
      </c>
    </row>
    <row r="46" spans="1:16" ht="12.5" x14ac:dyDescent="0.25">
      <c r="A46" t="s">
        <v>59</v>
      </c>
      <c r="E46" s="41" t="s">
        <v>52</v>
      </c>
    </row>
    <row r="47" spans="1:16" ht="12.5" x14ac:dyDescent="0.25">
      <c r="A47" t="s">
        <v>49</v>
      </c>
      <c r="B47" s="36" t="s">
        <v>88</v>
      </c>
      <c r="C47" s="36" t="s">
        <v>89</v>
      </c>
      <c r="D47" s="37" t="s">
        <v>52</v>
      </c>
      <c r="E47" s="13" t="s">
        <v>452</v>
      </c>
      <c r="F47" s="38" t="s">
        <v>440</v>
      </c>
      <c r="G47" s="39">
        <v>5</v>
      </c>
      <c r="H47" s="38">
        <v>0</v>
      </c>
      <c r="I47" s="38">
        <f>ROUND(G47*H47,6)</f>
        <v>0</v>
      </c>
      <c r="L47" s="40">
        <v>0</v>
      </c>
      <c r="M47" s="34">
        <f>ROUND(ROUND(L47,2)*ROUND(G47,3),2)</f>
        <v>0</v>
      </c>
      <c r="N47" s="38" t="s">
        <v>55</v>
      </c>
      <c r="O47">
        <f>(M47*21)/100</f>
        <v>0</v>
      </c>
      <c r="P47" t="s">
        <v>27</v>
      </c>
    </row>
    <row r="48" spans="1:16" ht="12.5" x14ac:dyDescent="0.25">
      <c r="A48" s="37" t="s">
        <v>56</v>
      </c>
      <c r="E48" s="41" t="s">
        <v>52</v>
      </c>
    </row>
    <row r="49" spans="1:16" ht="13" x14ac:dyDescent="0.25">
      <c r="A49" s="37" t="s">
        <v>57</v>
      </c>
      <c r="E49" s="42" t="s">
        <v>601</v>
      </c>
    </row>
    <row r="50" spans="1:16" ht="12.5" x14ac:dyDescent="0.25">
      <c r="A50" t="s">
        <v>59</v>
      </c>
      <c r="E50" s="41" t="s">
        <v>52</v>
      </c>
    </row>
    <row r="51" spans="1:16" ht="25" x14ac:dyDescent="0.25">
      <c r="A51" t="s">
        <v>49</v>
      </c>
      <c r="B51" s="36" t="s">
        <v>92</v>
      </c>
      <c r="C51" s="36" t="s">
        <v>93</v>
      </c>
      <c r="D51" s="37" t="s">
        <v>52</v>
      </c>
      <c r="E51" s="13" t="s">
        <v>602</v>
      </c>
      <c r="F51" s="38" t="s">
        <v>440</v>
      </c>
      <c r="G51" s="39">
        <v>1</v>
      </c>
      <c r="H51" s="38">
        <v>0</v>
      </c>
      <c r="I51" s="38">
        <f>ROUND(G51*H51,6)</f>
        <v>0</v>
      </c>
      <c r="L51" s="40">
        <v>0</v>
      </c>
      <c r="M51" s="34">
        <f>ROUND(ROUND(L51,2)*ROUND(G51,3),2)</f>
        <v>0</v>
      </c>
      <c r="N51" s="38" t="s">
        <v>55</v>
      </c>
      <c r="O51">
        <f>(M51*21)/100</f>
        <v>0</v>
      </c>
      <c r="P51" t="s">
        <v>27</v>
      </c>
    </row>
    <row r="52" spans="1:16" ht="25" x14ac:dyDescent="0.25">
      <c r="A52" s="37" t="s">
        <v>56</v>
      </c>
      <c r="E52" s="41" t="s">
        <v>602</v>
      </c>
    </row>
    <row r="53" spans="1:16" ht="13" x14ac:dyDescent="0.25">
      <c r="A53" s="37" t="s">
        <v>57</v>
      </c>
      <c r="E53" s="42" t="s">
        <v>595</v>
      </c>
    </row>
    <row r="54" spans="1:16" ht="12.5" x14ac:dyDescent="0.25">
      <c r="A54" t="s">
        <v>59</v>
      </c>
      <c r="E54" s="41" t="s">
        <v>454</v>
      </c>
    </row>
    <row r="55" spans="1:16" ht="25" x14ac:dyDescent="0.25">
      <c r="A55" t="s">
        <v>49</v>
      </c>
      <c r="B55" s="36" t="s">
        <v>95</v>
      </c>
      <c r="C55" s="36" t="s">
        <v>96</v>
      </c>
      <c r="D55" s="37" t="s">
        <v>52</v>
      </c>
      <c r="E55" s="13" t="s">
        <v>603</v>
      </c>
      <c r="F55" s="38" t="s">
        <v>440</v>
      </c>
      <c r="G55" s="39">
        <v>1</v>
      </c>
      <c r="H55" s="38">
        <v>0</v>
      </c>
      <c r="I55" s="38">
        <f>ROUND(G55*H55,6)</f>
        <v>0</v>
      </c>
      <c r="L55" s="40">
        <v>0</v>
      </c>
      <c r="M55" s="34">
        <f>ROUND(ROUND(L55,2)*ROUND(G55,3),2)</f>
        <v>0</v>
      </c>
      <c r="N55" s="38" t="s">
        <v>55</v>
      </c>
      <c r="O55">
        <f>(M55*21)/100</f>
        <v>0</v>
      </c>
      <c r="P55" t="s">
        <v>27</v>
      </c>
    </row>
    <row r="56" spans="1:16" ht="25" x14ac:dyDescent="0.25">
      <c r="A56" s="37" t="s">
        <v>56</v>
      </c>
      <c r="E56" s="41" t="s">
        <v>603</v>
      </c>
    </row>
    <row r="57" spans="1:16" ht="13" x14ac:dyDescent="0.25">
      <c r="A57" s="37" t="s">
        <v>57</v>
      </c>
      <c r="E57" s="42" t="s">
        <v>595</v>
      </c>
    </row>
    <row r="58" spans="1:16" ht="12.5" x14ac:dyDescent="0.25">
      <c r="A58" t="s">
        <v>59</v>
      </c>
      <c r="E58" s="41" t="s">
        <v>52</v>
      </c>
    </row>
    <row r="59" spans="1:16" ht="12.5" x14ac:dyDescent="0.25">
      <c r="A59" t="s">
        <v>49</v>
      </c>
      <c r="B59" s="36" t="s">
        <v>99</v>
      </c>
      <c r="C59" s="36" t="s">
        <v>100</v>
      </c>
      <c r="D59" s="37" t="s">
        <v>52</v>
      </c>
      <c r="E59" s="13" t="s">
        <v>529</v>
      </c>
      <c r="F59" s="38" t="s">
        <v>440</v>
      </c>
      <c r="G59" s="39">
        <v>1</v>
      </c>
      <c r="H59" s="38">
        <v>0</v>
      </c>
      <c r="I59" s="38">
        <f>ROUND(G59*H59,6)</f>
        <v>0</v>
      </c>
      <c r="L59" s="40">
        <v>0</v>
      </c>
      <c r="M59" s="34">
        <f>ROUND(ROUND(L59,2)*ROUND(G59,3),2)</f>
        <v>0</v>
      </c>
      <c r="N59" s="38" t="s">
        <v>55</v>
      </c>
      <c r="O59">
        <f>(M59*21)/100</f>
        <v>0</v>
      </c>
      <c r="P59" t="s">
        <v>27</v>
      </c>
    </row>
    <row r="60" spans="1:16" ht="12.5" x14ac:dyDescent="0.25">
      <c r="A60" s="37" t="s">
        <v>56</v>
      </c>
      <c r="E60" s="41" t="s">
        <v>52</v>
      </c>
    </row>
    <row r="61" spans="1:16" ht="13" x14ac:dyDescent="0.25">
      <c r="A61" s="37" t="s">
        <v>57</v>
      </c>
      <c r="E61" s="42" t="s">
        <v>595</v>
      </c>
    </row>
    <row r="62" spans="1:16" ht="12.5" x14ac:dyDescent="0.25">
      <c r="A62" t="s">
        <v>59</v>
      </c>
      <c r="E62" s="41" t="s">
        <v>52</v>
      </c>
    </row>
    <row r="63" spans="1:16" ht="12.5" x14ac:dyDescent="0.25">
      <c r="A63" t="s">
        <v>49</v>
      </c>
      <c r="B63" s="36" t="s">
        <v>103</v>
      </c>
      <c r="C63" s="36" t="s">
        <v>104</v>
      </c>
      <c r="D63" s="37" t="s">
        <v>52</v>
      </c>
      <c r="E63" s="13" t="s">
        <v>455</v>
      </c>
      <c r="F63" s="38" t="s">
        <v>211</v>
      </c>
      <c r="G63" s="39">
        <v>50</v>
      </c>
      <c r="H63" s="38">
        <v>0</v>
      </c>
      <c r="I63" s="38">
        <f>ROUND(G63*H63,6)</f>
        <v>0</v>
      </c>
      <c r="L63" s="40">
        <v>0</v>
      </c>
      <c r="M63" s="34">
        <f>ROUND(ROUND(L63,2)*ROUND(G63,3),2)</f>
        <v>0</v>
      </c>
      <c r="N63" s="38" t="s">
        <v>55</v>
      </c>
      <c r="O63">
        <f>(M63*21)/100</f>
        <v>0</v>
      </c>
      <c r="P63" t="s">
        <v>27</v>
      </c>
    </row>
    <row r="64" spans="1:16" ht="12.5" x14ac:dyDescent="0.25">
      <c r="A64" s="37" t="s">
        <v>56</v>
      </c>
      <c r="E64" s="41" t="s">
        <v>52</v>
      </c>
    </row>
    <row r="65" spans="1:16" ht="13" x14ac:dyDescent="0.25">
      <c r="A65" s="37" t="s">
        <v>57</v>
      </c>
      <c r="E65" s="42" t="s">
        <v>604</v>
      </c>
    </row>
    <row r="66" spans="1:16" ht="12.5" x14ac:dyDescent="0.25">
      <c r="A66" t="s">
        <v>59</v>
      </c>
      <c r="E66" s="41" t="s">
        <v>52</v>
      </c>
    </row>
    <row r="67" spans="1:16" ht="25" x14ac:dyDescent="0.25">
      <c r="A67" t="s">
        <v>49</v>
      </c>
      <c r="B67" s="36" t="s">
        <v>106</v>
      </c>
      <c r="C67" s="36" t="s">
        <v>107</v>
      </c>
      <c r="D67" s="37" t="s">
        <v>52</v>
      </c>
      <c r="E67" s="13" t="s">
        <v>605</v>
      </c>
      <c r="F67" s="38" t="s">
        <v>211</v>
      </c>
      <c r="G67" s="39">
        <v>15</v>
      </c>
      <c r="H67" s="38">
        <v>0</v>
      </c>
      <c r="I67" s="38">
        <f>ROUND(G67*H67,6)</f>
        <v>0</v>
      </c>
      <c r="L67" s="40">
        <v>0</v>
      </c>
      <c r="M67" s="34">
        <f>ROUND(ROUND(L67,2)*ROUND(G67,3),2)</f>
        <v>0</v>
      </c>
      <c r="N67" s="38" t="s">
        <v>55</v>
      </c>
      <c r="O67">
        <f>(M67*21)/100</f>
        <v>0</v>
      </c>
      <c r="P67" t="s">
        <v>27</v>
      </c>
    </row>
    <row r="68" spans="1:16" ht="25" x14ac:dyDescent="0.25">
      <c r="A68" s="37" t="s">
        <v>56</v>
      </c>
      <c r="E68" s="41" t="s">
        <v>605</v>
      </c>
    </row>
    <row r="69" spans="1:16" ht="13" x14ac:dyDescent="0.25">
      <c r="A69" s="37" t="s">
        <v>57</v>
      </c>
      <c r="E69" s="42" t="s">
        <v>606</v>
      </c>
    </row>
    <row r="70" spans="1:16" ht="12.5" x14ac:dyDescent="0.25">
      <c r="A70" t="s">
        <v>59</v>
      </c>
      <c r="E70" s="41" t="s">
        <v>52</v>
      </c>
    </row>
    <row r="71" spans="1:16" ht="25" x14ac:dyDescent="0.25">
      <c r="A71" t="s">
        <v>49</v>
      </c>
      <c r="B71" s="36" t="s">
        <v>111</v>
      </c>
      <c r="C71" s="36" t="s">
        <v>112</v>
      </c>
      <c r="D71" s="37" t="s">
        <v>52</v>
      </c>
      <c r="E71" s="13" t="s">
        <v>607</v>
      </c>
      <c r="F71" s="38" t="s">
        <v>211</v>
      </c>
      <c r="G71" s="39">
        <v>180</v>
      </c>
      <c r="H71" s="38">
        <v>0</v>
      </c>
      <c r="I71" s="38">
        <f>ROUND(G71*H71,6)</f>
        <v>0</v>
      </c>
      <c r="L71" s="40">
        <v>0</v>
      </c>
      <c r="M71" s="34">
        <f>ROUND(ROUND(L71,2)*ROUND(G71,3),2)</f>
        <v>0</v>
      </c>
      <c r="N71" s="38" t="s">
        <v>55</v>
      </c>
      <c r="O71">
        <f>(M71*21)/100</f>
        <v>0</v>
      </c>
      <c r="P71" t="s">
        <v>27</v>
      </c>
    </row>
    <row r="72" spans="1:16" ht="25" x14ac:dyDescent="0.25">
      <c r="A72" s="37" t="s">
        <v>56</v>
      </c>
      <c r="E72" s="41" t="s">
        <v>607</v>
      </c>
    </row>
    <row r="73" spans="1:16" ht="13" x14ac:dyDescent="0.25">
      <c r="A73" s="37" t="s">
        <v>57</v>
      </c>
      <c r="E73" s="42" t="s">
        <v>608</v>
      </c>
    </row>
    <row r="74" spans="1:16" ht="12.5" x14ac:dyDescent="0.25">
      <c r="A74" t="s">
        <v>59</v>
      </c>
      <c r="E74" s="41" t="s">
        <v>52</v>
      </c>
    </row>
    <row r="75" spans="1:16" ht="25" x14ac:dyDescent="0.25">
      <c r="A75" t="s">
        <v>49</v>
      </c>
      <c r="B75" s="36" t="s">
        <v>114</v>
      </c>
      <c r="C75" s="36" t="s">
        <v>115</v>
      </c>
      <c r="D75" s="37" t="s">
        <v>52</v>
      </c>
      <c r="E75" s="13" t="s">
        <v>474</v>
      </c>
      <c r="F75" s="38" t="s">
        <v>211</v>
      </c>
      <c r="G75" s="39">
        <v>15</v>
      </c>
      <c r="H75" s="38">
        <v>0</v>
      </c>
      <c r="I75" s="38">
        <f>ROUND(G75*H75,6)</f>
        <v>0</v>
      </c>
      <c r="L75" s="40">
        <v>0</v>
      </c>
      <c r="M75" s="34">
        <f>ROUND(ROUND(L75,2)*ROUND(G75,3),2)</f>
        <v>0</v>
      </c>
      <c r="N75" s="38" t="s">
        <v>55</v>
      </c>
      <c r="O75">
        <f>(M75*21)/100</f>
        <v>0</v>
      </c>
      <c r="P75" t="s">
        <v>27</v>
      </c>
    </row>
    <row r="76" spans="1:16" ht="12.5" x14ac:dyDescent="0.25">
      <c r="A76" s="37" t="s">
        <v>56</v>
      </c>
      <c r="E76" s="41" t="s">
        <v>52</v>
      </c>
    </row>
    <row r="77" spans="1:16" ht="13" x14ac:dyDescent="0.25">
      <c r="A77" s="37" t="s">
        <v>57</v>
      </c>
      <c r="E77" s="42" t="s">
        <v>606</v>
      </c>
    </row>
    <row r="78" spans="1:16" ht="12.5" x14ac:dyDescent="0.25">
      <c r="A78" t="s">
        <v>59</v>
      </c>
      <c r="E78" s="41" t="s">
        <v>52</v>
      </c>
    </row>
    <row r="79" spans="1:16" ht="25" x14ac:dyDescent="0.25">
      <c r="A79" t="s">
        <v>49</v>
      </c>
      <c r="B79" s="36" t="s">
        <v>119</v>
      </c>
      <c r="C79" s="36" t="s">
        <v>120</v>
      </c>
      <c r="D79" s="37" t="s">
        <v>52</v>
      </c>
      <c r="E79" s="13" t="s">
        <v>475</v>
      </c>
      <c r="F79" s="38" t="s">
        <v>211</v>
      </c>
      <c r="G79" s="39">
        <v>180</v>
      </c>
      <c r="H79" s="38">
        <v>0</v>
      </c>
      <c r="I79" s="38">
        <f>ROUND(G79*H79,6)</f>
        <v>0</v>
      </c>
      <c r="L79" s="40">
        <v>0</v>
      </c>
      <c r="M79" s="34">
        <f>ROUND(ROUND(L79,2)*ROUND(G79,3),2)</f>
        <v>0</v>
      </c>
      <c r="N79" s="38" t="s">
        <v>55</v>
      </c>
      <c r="O79">
        <f>(M79*21)/100</f>
        <v>0</v>
      </c>
      <c r="P79" t="s">
        <v>27</v>
      </c>
    </row>
    <row r="80" spans="1:16" ht="12.5" x14ac:dyDescent="0.25">
      <c r="A80" s="37" t="s">
        <v>56</v>
      </c>
      <c r="E80" s="41" t="s">
        <v>52</v>
      </c>
    </row>
    <row r="81" spans="1:16" ht="13" x14ac:dyDescent="0.25">
      <c r="A81" s="37" t="s">
        <v>57</v>
      </c>
      <c r="E81" s="42" t="s">
        <v>608</v>
      </c>
    </row>
    <row r="82" spans="1:16" ht="12.5" x14ac:dyDescent="0.25">
      <c r="A82" t="s">
        <v>59</v>
      </c>
      <c r="E82" s="41" t="s">
        <v>52</v>
      </c>
    </row>
    <row r="83" spans="1:16" ht="12.5" x14ac:dyDescent="0.25">
      <c r="A83" t="s">
        <v>49</v>
      </c>
      <c r="B83" s="36" t="s">
        <v>123</v>
      </c>
      <c r="C83" s="36" t="s">
        <v>124</v>
      </c>
      <c r="D83" s="37" t="s">
        <v>52</v>
      </c>
      <c r="E83" s="13" t="s">
        <v>609</v>
      </c>
      <c r="F83" s="38" t="s">
        <v>211</v>
      </c>
      <c r="G83" s="39">
        <v>80</v>
      </c>
      <c r="H83" s="38">
        <v>0</v>
      </c>
      <c r="I83" s="38">
        <f>ROUND(G83*H83,6)</f>
        <v>0</v>
      </c>
      <c r="L83" s="40">
        <v>0</v>
      </c>
      <c r="M83" s="34">
        <f>ROUND(ROUND(L83,2)*ROUND(G83,3),2)</f>
        <v>0</v>
      </c>
      <c r="N83" s="38" t="s">
        <v>55</v>
      </c>
      <c r="O83">
        <f>(M83*21)/100</f>
        <v>0</v>
      </c>
      <c r="P83" t="s">
        <v>27</v>
      </c>
    </row>
    <row r="84" spans="1:16" ht="12.5" x14ac:dyDescent="0.25">
      <c r="A84" s="37" t="s">
        <v>56</v>
      </c>
      <c r="E84" s="41" t="s">
        <v>609</v>
      </c>
    </row>
    <row r="85" spans="1:16" ht="13" x14ac:dyDescent="0.25">
      <c r="A85" s="37" t="s">
        <v>57</v>
      </c>
      <c r="E85" s="42" t="s">
        <v>610</v>
      </c>
    </row>
    <row r="86" spans="1:16" ht="12.5" x14ac:dyDescent="0.25">
      <c r="A86" t="s">
        <v>59</v>
      </c>
      <c r="E86" s="41" t="s">
        <v>52</v>
      </c>
    </row>
    <row r="87" spans="1:16" ht="25" x14ac:dyDescent="0.25">
      <c r="A87" t="s">
        <v>49</v>
      </c>
      <c r="B87" s="36" t="s">
        <v>126</v>
      </c>
      <c r="C87" s="36" t="s">
        <v>127</v>
      </c>
      <c r="D87" s="37" t="s">
        <v>52</v>
      </c>
      <c r="E87" s="13" t="s">
        <v>611</v>
      </c>
      <c r="F87" s="38" t="s">
        <v>211</v>
      </c>
      <c r="G87" s="39">
        <v>80</v>
      </c>
      <c r="H87" s="38">
        <v>0</v>
      </c>
      <c r="I87" s="38">
        <f>ROUND(G87*H87,6)</f>
        <v>0</v>
      </c>
      <c r="L87" s="40">
        <v>0</v>
      </c>
      <c r="M87" s="34">
        <f>ROUND(ROUND(L87,2)*ROUND(G87,3),2)</f>
        <v>0</v>
      </c>
      <c r="N87" s="38" t="s">
        <v>55</v>
      </c>
      <c r="O87">
        <f>(M87*21)/100</f>
        <v>0</v>
      </c>
      <c r="P87" t="s">
        <v>27</v>
      </c>
    </row>
    <row r="88" spans="1:16" ht="12.5" x14ac:dyDescent="0.25">
      <c r="A88" s="37" t="s">
        <v>56</v>
      </c>
      <c r="E88" s="41" t="s">
        <v>52</v>
      </c>
    </row>
    <row r="89" spans="1:16" ht="13" x14ac:dyDescent="0.25">
      <c r="A89" s="37" t="s">
        <v>57</v>
      </c>
      <c r="E89" s="42" t="s">
        <v>610</v>
      </c>
    </row>
    <row r="90" spans="1:16" ht="12.5" x14ac:dyDescent="0.25">
      <c r="A90" t="s">
        <v>59</v>
      </c>
      <c r="E90" s="41" t="s">
        <v>52</v>
      </c>
    </row>
    <row r="91" spans="1:16" ht="25" x14ac:dyDescent="0.25">
      <c r="A91" t="s">
        <v>49</v>
      </c>
      <c r="B91" s="36" t="s">
        <v>129</v>
      </c>
      <c r="C91" s="36" t="s">
        <v>130</v>
      </c>
      <c r="D91" s="37" t="s">
        <v>52</v>
      </c>
      <c r="E91" s="13" t="s">
        <v>479</v>
      </c>
      <c r="F91" s="38" t="s">
        <v>440</v>
      </c>
      <c r="G91" s="39">
        <v>6</v>
      </c>
      <c r="H91" s="38">
        <v>0</v>
      </c>
      <c r="I91" s="38">
        <f>ROUND(G91*H91,6)</f>
        <v>0</v>
      </c>
      <c r="L91" s="40">
        <v>0</v>
      </c>
      <c r="M91" s="34">
        <f>ROUND(ROUND(L91,2)*ROUND(G91,3),2)</f>
        <v>0</v>
      </c>
      <c r="N91" s="38" t="s">
        <v>55</v>
      </c>
      <c r="O91">
        <f>(M91*21)/100</f>
        <v>0</v>
      </c>
      <c r="P91" t="s">
        <v>27</v>
      </c>
    </row>
    <row r="92" spans="1:16" ht="12.5" x14ac:dyDescent="0.25">
      <c r="A92" s="37" t="s">
        <v>56</v>
      </c>
      <c r="E92" s="41" t="s">
        <v>52</v>
      </c>
    </row>
    <row r="93" spans="1:16" ht="13" x14ac:dyDescent="0.25">
      <c r="A93" s="37" t="s">
        <v>57</v>
      </c>
      <c r="E93" s="42" t="s">
        <v>612</v>
      </c>
    </row>
    <row r="94" spans="1:16" ht="12.5" x14ac:dyDescent="0.25">
      <c r="A94" t="s">
        <v>59</v>
      </c>
      <c r="E94" s="41" t="s">
        <v>52</v>
      </c>
    </row>
    <row r="95" spans="1:16" ht="25" x14ac:dyDescent="0.25">
      <c r="A95" t="s">
        <v>49</v>
      </c>
      <c r="B95" s="36" t="s">
        <v>133</v>
      </c>
      <c r="C95" s="36" t="s">
        <v>134</v>
      </c>
      <c r="D95" s="37" t="s">
        <v>52</v>
      </c>
      <c r="E95" s="13" t="s">
        <v>479</v>
      </c>
      <c r="F95" s="38" t="s">
        <v>440</v>
      </c>
      <c r="G95" s="39">
        <v>1</v>
      </c>
      <c r="H95" s="38">
        <v>0</v>
      </c>
      <c r="I95" s="38">
        <f>ROUND(G95*H95,6)</f>
        <v>0</v>
      </c>
      <c r="L95" s="40">
        <v>0</v>
      </c>
      <c r="M95" s="34">
        <f>ROUND(ROUND(L95,2)*ROUND(G95,3),2)</f>
        <v>0</v>
      </c>
      <c r="N95" s="38" t="s">
        <v>55</v>
      </c>
      <c r="O95">
        <f>(M95*21)/100</f>
        <v>0</v>
      </c>
      <c r="P95" t="s">
        <v>27</v>
      </c>
    </row>
    <row r="96" spans="1:16" ht="12.5" x14ac:dyDescent="0.25">
      <c r="A96" s="37" t="s">
        <v>56</v>
      </c>
      <c r="E96" s="41" t="s">
        <v>52</v>
      </c>
    </row>
    <row r="97" spans="1:16" ht="13" x14ac:dyDescent="0.25">
      <c r="A97" s="37" t="s">
        <v>57</v>
      </c>
      <c r="E97" s="42" t="s">
        <v>595</v>
      </c>
    </row>
    <row r="98" spans="1:16" ht="12.5" x14ac:dyDescent="0.25">
      <c r="A98" t="s">
        <v>59</v>
      </c>
      <c r="E98" s="41" t="s">
        <v>52</v>
      </c>
    </row>
    <row r="99" spans="1:16" ht="25" x14ac:dyDescent="0.25">
      <c r="A99" t="s">
        <v>49</v>
      </c>
      <c r="B99" s="36" t="s">
        <v>139</v>
      </c>
      <c r="C99" s="36" t="s">
        <v>140</v>
      </c>
      <c r="D99" s="37" t="s">
        <v>52</v>
      </c>
      <c r="E99" s="13" t="s">
        <v>482</v>
      </c>
      <c r="F99" s="38" t="s">
        <v>440</v>
      </c>
      <c r="G99" s="39">
        <v>1</v>
      </c>
      <c r="H99" s="38">
        <v>0</v>
      </c>
      <c r="I99" s="38">
        <f>ROUND(G99*H99,6)</f>
        <v>0</v>
      </c>
      <c r="L99" s="40">
        <v>0</v>
      </c>
      <c r="M99" s="34">
        <f>ROUND(ROUND(L99,2)*ROUND(G99,3),2)</f>
        <v>0</v>
      </c>
      <c r="N99" s="38" t="s">
        <v>55</v>
      </c>
      <c r="O99">
        <f>(M99*21)/100</f>
        <v>0</v>
      </c>
      <c r="P99" t="s">
        <v>27</v>
      </c>
    </row>
    <row r="100" spans="1:16" ht="12.5" x14ac:dyDescent="0.25">
      <c r="A100" s="37" t="s">
        <v>56</v>
      </c>
      <c r="E100" s="41" t="s">
        <v>52</v>
      </c>
    </row>
    <row r="101" spans="1:16" ht="13" x14ac:dyDescent="0.25">
      <c r="A101" s="37" t="s">
        <v>57</v>
      </c>
      <c r="E101" s="42" t="s">
        <v>595</v>
      </c>
    </row>
    <row r="102" spans="1:16" ht="12.5" x14ac:dyDescent="0.25">
      <c r="A102" t="s">
        <v>59</v>
      </c>
      <c r="E102" s="41" t="s">
        <v>52</v>
      </c>
    </row>
    <row r="103" spans="1:16" ht="25" x14ac:dyDescent="0.25">
      <c r="A103" t="s">
        <v>49</v>
      </c>
      <c r="B103" s="36" t="s">
        <v>142</v>
      </c>
      <c r="C103" s="36" t="s">
        <v>143</v>
      </c>
      <c r="D103" s="37" t="s">
        <v>52</v>
      </c>
      <c r="E103" s="13" t="s">
        <v>482</v>
      </c>
      <c r="F103" s="38" t="s">
        <v>440</v>
      </c>
      <c r="G103" s="39">
        <v>1</v>
      </c>
      <c r="H103" s="38">
        <v>0</v>
      </c>
      <c r="I103" s="38">
        <f>ROUND(G103*H103,6)</f>
        <v>0</v>
      </c>
      <c r="L103" s="40">
        <v>0</v>
      </c>
      <c r="M103" s="34">
        <f>ROUND(ROUND(L103,2)*ROUND(G103,3),2)</f>
        <v>0</v>
      </c>
      <c r="N103" s="38" t="s">
        <v>55</v>
      </c>
      <c r="O103">
        <f>(M103*21)/100</f>
        <v>0</v>
      </c>
      <c r="P103" t="s">
        <v>27</v>
      </c>
    </row>
    <row r="104" spans="1:16" ht="12.5" x14ac:dyDescent="0.25">
      <c r="A104" s="37" t="s">
        <v>56</v>
      </c>
      <c r="E104" s="41" t="s">
        <v>52</v>
      </c>
    </row>
    <row r="105" spans="1:16" ht="13" x14ac:dyDescent="0.25">
      <c r="A105" s="37" t="s">
        <v>57</v>
      </c>
      <c r="E105" s="42" t="s">
        <v>595</v>
      </c>
    </row>
    <row r="106" spans="1:16" ht="12.5" x14ac:dyDescent="0.25">
      <c r="A106" t="s">
        <v>59</v>
      </c>
      <c r="E106" s="41" t="s">
        <v>52</v>
      </c>
    </row>
    <row r="107" spans="1:16" ht="12.5" x14ac:dyDescent="0.25">
      <c r="A107" t="s">
        <v>49</v>
      </c>
      <c r="B107" s="36" t="s">
        <v>145</v>
      </c>
      <c r="C107" s="36" t="s">
        <v>146</v>
      </c>
      <c r="D107" s="37" t="s">
        <v>52</v>
      </c>
      <c r="E107" s="13" t="s">
        <v>483</v>
      </c>
      <c r="F107" s="38" t="s">
        <v>211</v>
      </c>
      <c r="G107" s="39">
        <v>260</v>
      </c>
      <c r="H107" s="38">
        <v>0</v>
      </c>
      <c r="I107" s="38">
        <f>ROUND(G107*H107,6)</f>
        <v>0</v>
      </c>
      <c r="L107" s="40">
        <v>0</v>
      </c>
      <c r="M107" s="34">
        <f>ROUND(ROUND(L107,2)*ROUND(G107,3),2)</f>
        <v>0</v>
      </c>
      <c r="N107" s="38" t="s">
        <v>55</v>
      </c>
      <c r="O107">
        <f>(M107*21)/100</f>
        <v>0</v>
      </c>
      <c r="P107" t="s">
        <v>27</v>
      </c>
    </row>
    <row r="108" spans="1:16" ht="12.5" x14ac:dyDescent="0.25">
      <c r="A108" s="37" t="s">
        <v>56</v>
      </c>
      <c r="E108" s="41" t="s">
        <v>52</v>
      </c>
    </row>
    <row r="109" spans="1:16" ht="13" x14ac:dyDescent="0.25">
      <c r="A109" s="37" t="s">
        <v>57</v>
      </c>
      <c r="E109" s="42" t="s">
        <v>613</v>
      </c>
    </row>
    <row r="110" spans="1:16" ht="12.5" x14ac:dyDescent="0.25">
      <c r="A110" t="s">
        <v>59</v>
      </c>
      <c r="E110" s="41" t="s">
        <v>52</v>
      </c>
    </row>
    <row r="111" spans="1:16" ht="25" x14ac:dyDescent="0.25">
      <c r="A111" t="s">
        <v>49</v>
      </c>
      <c r="B111" s="36" t="s">
        <v>149</v>
      </c>
      <c r="C111" s="36" t="s">
        <v>150</v>
      </c>
      <c r="D111" s="37" t="s">
        <v>52</v>
      </c>
      <c r="E111" s="13" t="s">
        <v>614</v>
      </c>
      <c r="F111" s="38" t="s">
        <v>440</v>
      </c>
      <c r="G111" s="39">
        <v>1</v>
      </c>
      <c r="H111" s="38">
        <v>0</v>
      </c>
      <c r="I111" s="38">
        <f>ROUND(G111*H111,6)</f>
        <v>0</v>
      </c>
      <c r="L111" s="40">
        <v>0</v>
      </c>
      <c r="M111" s="34">
        <f>ROUND(ROUND(L111,2)*ROUND(G111,3),2)</f>
        <v>0</v>
      </c>
      <c r="N111" s="38" t="s">
        <v>55</v>
      </c>
      <c r="O111">
        <f>(M111*21)/100</f>
        <v>0</v>
      </c>
      <c r="P111" t="s">
        <v>27</v>
      </c>
    </row>
    <row r="112" spans="1:16" ht="12.5" x14ac:dyDescent="0.25">
      <c r="A112" s="37" t="s">
        <v>56</v>
      </c>
      <c r="E112" s="41" t="s">
        <v>52</v>
      </c>
    </row>
    <row r="113" spans="1:16" ht="13" x14ac:dyDescent="0.25">
      <c r="A113" s="37" t="s">
        <v>57</v>
      </c>
      <c r="E113" s="42" t="s">
        <v>595</v>
      </c>
    </row>
    <row r="114" spans="1:16" ht="12.5" x14ac:dyDescent="0.25">
      <c r="A114" t="s">
        <v>59</v>
      </c>
      <c r="E114" s="41" t="s">
        <v>52</v>
      </c>
    </row>
    <row r="115" spans="1:16" ht="12.5" x14ac:dyDescent="0.25">
      <c r="A115" t="s">
        <v>49</v>
      </c>
      <c r="B115" s="36" t="s">
        <v>152</v>
      </c>
      <c r="C115" s="36" t="s">
        <v>153</v>
      </c>
      <c r="D115" s="37" t="s">
        <v>52</v>
      </c>
      <c r="E115" s="13" t="s">
        <v>615</v>
      </c>
      <c r="F115" s="38" t="s">
        <v>440</v>
      </c>
      <c r="G115" s="39">
        <v>1</v>
      </c>
      <c r="H115" s="38">
        <v>0</v>
      </c>
      <c r="I115" s="38">
        <f>ROUND(G115*H115,6)</f>
        <v>0</v>
      </c>
      <c r="L115" s="40">
        <v>0</v>
      </c>
      <c r="M115" s="34">
        <f>ROUND(ROUND(L115,2)*ROUND(G115,3),2)</f>
        <v>0</v>
      </c>
      <c r="N115" s="38" t="s">
        <v>55</v>
      </c>
      <c r="O115">
        <f>(M115*21)/100</f>
        <v>0</v>
      </c>
      <c r="P115" t="s">
        <v>27</v>
      </c>
    </row>
    <row r="116" spans="1:16" ht="12.5" x14ac:dyDescent="0.25">
      <c r="A116" s="37" t="s">
        <v>56</v>
      </c>
      <c r="E116" s="41" t="s">
        <v>52</v>
      </c>
    </row>
    <row r="117" spans="1:16" ht="13" x14ac:dyDescent="0.25">
      <c r="A117" s="37" t="s">
        <v>57</v>
      </c>
      <c r="E117" s="42" t="s">
        <v>595</v>
      </c>
    </row>
    <row r="118" spans="1:16" ht="12.5" x14ac:dyDescent="0.25">
      <c r="A118" t="s">
        <v>59</v>
      </c>
      <c r="E118" s="41" t="s">
        <v>616</v>
      </c>
    </row>
    <row r="119" spans="1:16" ht="25" x14ac:dyDescent="0.25">
      <c r="A119" t="s">
        <v>49</v>
      </c>
      <c r="B119" s="36" t="s">
        <v>155</v>
      </c>
      <c r="C119" s="36" t="s">
        <v>156</v>
      </c>
      <c r="D119" s="37" t="s">
        <v>52</v>
      </c>
      <c r="E119" s="13" t="s">
        <v>494</v>
      </c>
      <c r="F119" s="38" t="s">
        <v>440</v>
      </c>
      <c r="G119" s="39">
        <v>3</v>
      </c>
      <c r="H119" s="38">
        <v>0</v>
      </c>
      <c r="I119" s="38">
        <f>ROUND(G119*H119,6)</f>
        <v>0</v>
      </c>
      <c r="L119" s="40">
        <v>0</v>
      </c>
      <c r="M119" s="34">
        <f>ROUND(ROUND(L119,2)*ROUND(G119,3),2)</f>
        <v>0</v>
      </c>
      <c r="N119" s="38" t="s">
        <v>55</v>
      </c>
      <c r="O119">
        <f>(M119*21)/100</f>
        <v>0</v>
      </c>
      <c r="P119" t="s">
        <v>27</v>
      </c>
    </row>
    <row r="120" spans="1:16" ht="12.5" x14ac:dyDescent="0.25">
      <c r="A120" s="37" t="s">
        <v>56</v>
      </c>
      <c r="E120" s="41" t="s">
        <v>52</v>
      </c>
    </row>
    <row r="121" spans="1:16" ht="13" x14ac:dyDescent="0.25">
      <c r="A121" s="37" t="s">
        <v>57</v>
      </c>
      <c r="E121" s="42" t="s">
        <v>617</v>
      </c>
    </row>
    <row r="122" spans="1:16" ht="12.5" x14ac:dyDescent="0.25">
      <c r="A122" t="s">
        <v>59</v>
      </c>
      <c r="E122" s="41" t="s">
        <v>618</v>
      </c>
    </row>
    <row r="123" spans="1:16" ht="25" x14ac:dyDescent="0.25">
      <c r="A123" t="s">
        <v>49</v>
      </c>
      <c r="B123" s="36" t="s">
        <v>158</v>
      </c>
      <c r="C123" s="36" t="s">
        <v>159</v>
      </c>
      <c r="D123" s="37" t="s">
        <v>52</v>
      </c>
      <c r="E123" s="13" t="s">
        <v>619</v>
      </c>
      <c r="F123" s="38" t="s">
        <v>440</v>
      </c>
      <c r="G123" s="39">
        <v>3</v>
      </c>
      <c r="H123" s="38">
        <v>0</v>
      </c>
      <c r="I123" s="38">
        <f>ROUND(G123*H123,6)</f>
        <v>0</v>
      </c>
      <c r="L123" s="40">
        <v>0</v>
      </c>
      <c r="M123" s="34">
        <f>ROUND(ROUND(L123,2)*ROUND(G123,3),2)</f>
        <v>0</v>
      </c>
      <c r="N123" s="38" t="s">
        <v>55</v>
      </c>
      <c r="O123">
        <f>(M123*21)/100</f>
        <v>0</v>
      </c>
      <c r="P123" t="s">
        <v>27</v>
      </c>
    </row>
    <row r="124" spans="1:16" ht="25" x14ac:dyDescent="0.25">
      <c r="A124" s="37" t="s">
        <v>56</v>
      </c>
      <c r="E124" s="41" t="s">
        <v>619</v>
      </c>
    </row>
    <row r="125" spans="1:16" ht="13" x14ac:dyDescent="0.25">
      <c r="A125" s="37" t="s">
        <v>57</v>
      </c>
      <c r="E125" s="42" t="s">
        <v>617</v>
      </c>
    </row>
    <row r="126" spans="1:16" ht="12.5" x14ac:dyDescent="0.25">
      <c r="A126" t="s">
        <v>59</v>
      </c>
      <c r="E126" s="41" t="s">
        <v>52</v>
      </c>
    </row>
    <row r="127" spans="1:16" ht="12.5" x14ac:dyDescent="0.25">
      <c r="A127" t="s">
        <v>49</v>
      </c>
      <c r="B127" s="36" t="s">
        <v>161</v>
      </c>
      <c r="C127" s="36" t="s">
        <v>162</v>
      </c>
      <c r="D127" s="37" t="s">
        <v>52</v>
      </c>
      <c r="E127" s="13" t="s">
        <v>620</v>
      </c>
      <c r="F127" s="38" t="s">
        <v>621</v>
      </c>
      <c r="G127" s="39">
        <v>10</v>
      </c>
      <c r="H127" s="38">
        <v>0</v>
      </c>
      <c r="I127" s="38">
        <f>ROUND(G127*H127,6)</f>
        <v>0</v>
      </c>
      <c r="L127" s="40">
        <v>0</v>
      </c>
      <c r="M127" s="34">
        <f>ROUND(ROUND(L127,2)*ROUND(G127,3),2)</f>
        <v>0</v>
      </c>
      <c r="N127" s="38" t="s">
        <v>55</v>
      </c>
      <c r="O127">
        <f>(M127*21)/100</f>
        <v>0</v>
      </c>
      <c r="P127" t="s">
        <v>27</v>
      </c>
    </row>
    <row r="128" spans="1:16" ht="12.5" x14ac:dyDescent="0.25">
      <c r="A128" s="37" t="s">
        <v>56</v>
      </c>
      <c r="E128" s="41" t="s">
        <v>620</v>
      </c>
    </row>
    <row r="129" spans="1:16" ht="13" x14ac:dyDescent="0.25">
      <c r="A129" s="37" t="s">
        <v>57</v>
      </c>
      <c r="E129" s="42" t="s">
        <v>622</v>
      </c>
    </row>
    <row r="130" spans="1:16" ht="12.5" x14ac:dyDescent="0.25">
      <c r="A130" t="s">
        <v>59</v>
      </c>
      <c r="E130" s="41" t="s">
        <v>52</v>
      </c>
    </row>
    <row r="131" spans="1:16" ht="25" x14ac:dyDescent="0.25">
      <c r="A131" t="s">
        <v>49</v>
      </c>
      <c r="B131" s="36" t="s">
        <v>165</v>
      </c>
      <c r="C131" s="36" t="s">
        <v>166</v>
      </c>
      <c r="D131" s="37" t="s">
        <v>52</v>
      </c>
      <c r="E131" s="13" t="s">
        <v>497</v>
      </c>
      <c r="F131" s="38" t="s">
        <v>440</v>
      </c>
      <c r="G131" s="39">
        <v>1</v>
      </c>
      <c r="H131" s="38">
        <v>0</v>
      </c>
      <c r="I131" s="38">
        <f>ROUND(G131*H131,6)</f>
        <v>0</v>
      </c>
      <c r="L131" s="40">
        <v>0</v>
      </c>
      <c r="M131" s="34">
        <f>ROUND(ROUND(L131,2)*ROUND(G131,3),2)</f>
        <v>0</v>
      </c>
      <c r="N131" s="38" t="s">
        <v>55</v>
      </c>
      <c r="O131">
        <f>(M131*21)/100</f>
        <v>0</v>
      </c>
      <c r="P131" t="s">
        <v>27</v>
      </c>
    </row>
    <row r="132" spans="1:16" ht="25" x14ac:dyDescent="0.25">
      <c r="A132" s="37" t="s">
        <v>56</v>
      </c>
      <c r="E132" s="41" t="s">
        <v>497</v>
      </c>
    </row>
    <row r="133" spans="1:16" ht="13" x14ac:dyDescent="0.25">
      <c r="A133" s="37" t="s">
        <v>57</v>
      </c>
      <c r="E133" s="42" t="s">
        <v>595</v>
      </c>
    </row>
    <row r="134" spans="1:16" ht="12.5" x14ac:dyDescent="0.25">
      <c r="A134" t="s">
        <v>59</v>
      </c>
      <c r="E134" s="41" t="s">
        <v>52</v>
      </c>
    </row>
    <row r="135" spans="1:16" ht="25" x14ac:dyDescent="0.25">
      <c r="A135" t="s">
        <v>49</v>
      </c>
      <c r="B135" s="36" t="s">
        <v>168</v>
      </c>
      <c r="C135" s="36" t="s">
        <v>169</v>
      </c>
      <c r="D135" s="37" t="s">
        <v>52</v>
      </c>
      <c r="E135" s="13" t="s">
        <v>623</v>
      </c>
      <c r="F135" s="38" t="s">
        <v>440</v>
      </c>
      <c r="G135" s="39">
        <v>1</v>
      </c>
      <c r="H135" s="38">
        <v>0</v>
      </c>
      <c r="I135" s="38">
        <f>ROUND(G135*H135,6)</f>
        <v>0</v>
      </c>
      <c r="L135" s="40">
        <v>0</v>
      </c>
      <c r="M135" s="34">
        <f>ROUND(ROUND(L135,2)*ROUND(G135,3),2)</f>
        <v>0</v>
      </c>
      <c r="N135" s="38" t="s">
        <v>55</v>
      </c>
      <c r="O135">
        <f>(M135*21)/100</f>
        <v>0</v>
      </c>
      <c r="P135" t="s">
        <v>27</v>
      </c>
    </row>
    <row r="136" spans="1:16" ht="50" x14ac:dyDescent="0.25">
      <c r="A136" s="37" t="s">
        <v>56</v>
      </c>
      <c r="E136" s="41" t="s">
        <v>624</v>
      </c>
    </row>
    <row r="137" spans="1:16" ht="13" x14ac:dyDescent="0.25">
      <c r="A137" s="37" t="s">
        <v>57</v>
      </c>
      <c r="E137" s="42" t="s">
        <v>595</v>
      </c>
    </row>
    <row r="138" spans="1:16" ht="12.5" x14ac:dyDescent="0.25">
      <c r="A138" t="s">
        <v>59</v>
      </c>
      <c r="E138" s="41" t="s">
        <v>52</v>
      </c>
    </row>
    <row r="139" spans="1:16" ht="25" x14ac:dyDescent="0.25">
      <c r="A139" t="s">
        <v>49</v>
      </c>
      <c r="B139" s="36" t="s">
        <v>172</v>
      </c>
      <c r="C139" s="36" t="s">
        <v>173</v>
      </c>
      <c r="D139" s="37" t="s">
        <v>52</v>
      </c>
      <c r="E139" s="13" t="s">
        <v>625</v>
      </c>
      <c r="F139" s="38" t="s">
        <v>440</v>
      </c>
      <c r="G139" s="39">
        <v>1</v>
      </c>
      <c r="H139" s="38">
        <v>0</v>
      </c>
      <c r="I139" s="38">
        <f>ROUND(G139*H139,6)</f>
        <v>0</v>
      </c>
      <c r="L139" s="40">
        <v>0</v>
      </c>
      <c r="M139" s="34">
        <f>ROUND(ROUND(L139,2)*ROUND(G139,3),2)</f>
        <v>0</v>
      </c>
      <c r="N139" s="38" t="s">
        <v>55</v>
      </c>
      <c r="O139">
        <f>(M139*21)/100</f>
        <v>0</v>
      </c>
      <c r="P139" t="s">
        <v>27</v>
      </c>
    </row>
    <row r="140" spans="1:16" ht="37.5" x14ac:dyDescent="0.25">
      <c r="A140" s="37" t="s">
        <v>56</v>
      </c>
      <c r="E140" s="41" t="s">
        <v>626</v>
      </c>
    </row>
    <row r="141" spans="1:16" ht="13" x14ac:dyDescent="0.25">
      <c r="A141" s="37" t="s">
        <v>57</v>
      </c>
      <c r="E141" s="42" t="s">
        <v>595</v>
      </c>
    </row>
    <row r="142" spans="1:16" ht="12.5" x14ac:dyDescent="0.25">
      <c r="A142" t="s">
        <v>59</v>
      </c>
      <c r="E142" s="41" t="s">
        <v>52</v>
      </c>
    </row>
    <row r="143" spans="1:16" ht="12.5" x14ac:dyDescent="0.25">
      <c r="A143" t="s">
        <v>49</v>
      </c>
      <c r="B143" s="36" t="s">
        <v>175</v>
      </c>
      <c r="C143" s="36" t="s">
        <v>176</v>
      </c>
      <c r="D143" s="37" t="s">
        <v>52</v>
      </c>
      <c r="E143" s="13" t="s">
        <v>521</v>
      </c>
      <c r="F143" s="38" t="s">
        <v>440</v>
      </c>
      <c r="G143" s="39">
        <v>1</v>
      </c>
      <c r="H143" s="38">
        <v>0</v>
      </c>
      <c r="I143" s="38">
        <f>ROUND(G143*H143,6)</f>
        <v>0</v>
      </c>
      <c r="L143" s="40">
        <v>0</v>
      </c>
      <c r="M143" s="34">
        <f>ROUND(ROUND(L143,2)*ROUND(G143,3),2)</f>
        <v>0</v>
      </c>
      <c r="N143" s="38" t="s">
        <v>55</v>
      </c>
      <c r="O143">
        <f>(M143*21)/100</f>
        <v>0</v>
      </c>
      <c r="P143" t="s">
        <v>27</v>
      </c>
    </row>
    <row r="144" spans="1:16" ht="12.5" x14ac:dyDescent="0.25">
      <c r="A144" s="37" t="s">
        <v>56</v>
      </c>
      <c r="E144" s="41" t="s">
        <v>521</v>
      </c>
    </row>
    <row r="145" spans="1:16" ht="13" x14ac:dyDescent="0.25">
      <c r="A145" s="37" t="s">
        <v>57</v>
      </c>
      <c r="E145" s="42" t="s">
        <v>595</v>
      </c>
    </row>
    <row r="146" spans="1:16" ht="12.5" x14ac:dyDescent="0.25">
      <c r="A146" t="s">
        <v>59</v>
      </c>
      <c r="E146" s="41" t="s">
        <v>52</v>
      </c>
    </row>
    <row r="147" spans="1:16" ht="25" x14ac:dyDescent="0.25">
      <c r="A147" t="s">
        <v>49</v>
      </c>
      <c r="B147" s="36" t="s">
        <v>178</v>
      </c>
      <c r="C147" s="36" t="s">
        <v>179</v>
      </c>
      <c r="D147" s="37" t="s">
        <v>52</v>
      </c>
      <c r="E147" s="13" t="s">
        <v>627</v>
      </c>
      <c r="F147" s="38" t="s">
        <v>440</v>
      </c>
      <c r="G147" s="39">
        <v>1</v>
      </c>
      <c r="H147" s="38">
        <v>0</v>
      </c>
      <c r="I147" s="38">
        <f>ROUND(G147*H147,6)</f>
        <v>0</v>
      </c>
      <c r="L147" s="40">
        <v>0</v>
      </c>
      <c r="M147" s="34">
        <f>ROUND(ROUND(L147,2)*ROUND(G147,3),2)</f>
        <v>0</v>
      </c>
      <c r="N147" s="38" t="s">
        <v>55</v>
      </c>
      <c r="O147">
        <f>(M147*21)/100</f>
        <v>0</v>
      </c>
      <c r="P147" t="s">
        <v>27</v>
      </c>
    </row>
    <row r="148" spans="1:16" ht="62.5" x14ac:dyDescent="0.25">
      <c r="A148" s="37" t="s">
        <v>56</v>
      </c>
      <c r="E148" s="41" t="s">
        <v>448</v>
      </c>
    </row>
    <row r="149" spans="1:16" ht="13" x14ac:dyDescent="0.25">
      <c r="A149" s="37" t="s">
        <v>57</v>
      </c>
      <c r="E149" s="42" t="s">
        <v>595</v>
      </c>
    </row>
    <row r="150" spans="1:16" ht="12.5" x14ac:dyDescent="0.25">
      <c r="A150" t="s">
        <v>59</v>
      </c>
      <c r="E150" s="41" t="s">
        <v>52</v>
      </c>
    </row>
    <row r="151" spans="1:16" ht="25" x14ac:dyDescent="0.25">
      <c r="A151" t="s">
        <v>49</v>
      </c>
      <c r="B151" s="36" t="s">
        <v>181</v>
      </c>
      <c r="C151" s="36" t="s">
        <v>182</v>
      </c>
      <c r="D151" s="37" t="s">
        <v>52</v>
      </c>
      <c r="E151" s="13" t="s">
        <v>439</v>
      </c>
      <c r="F151" s="38" t="s">
        <v>440</v>
      </c>
      <c r="G151" s="39">
        <v>1</v>
      </c>
      <c r="H151" s="38">
        <v>0</v>
      </c>
      <c r="I151" s="38">
        <f>ROUND(G151*H151,6)</f>
        <v>0</v>
      </c>
      <c r="L151" s="40">
        <v>0</v>
      </c>
      <c r="M151" s="34">
        <f>ROUND(ROUND(L151,2)*ROUND(G151,3),2)</f>
        <v>0</v>
      </c>
      <c r="N151" s="38" t="s">
        <v>55</v>
      </c>
      <c r="O151">
        <f>(M151*21)/100</f>
        <v>0</v>
      </c>
      <c r="P151" t="s">
        <v>27</v>
      </c>
    </row>
    <row r="152" spans="1:16" ht="75" x14ac:dyDescent="0.25">
      <c r="A152" s="37" t="s">
        <v>56</v>
      </c>
      <c r="E152" s="41" t="s">
        <v>596</v>
      </c>
    </row>
    <row r="153" spans="1:16" ht="13" x14ac:dyDescent="0.25">
      <c r="A153" s="37" t="s">
        <v>57</v>
      </c>
      <c r="E153" s="42" t="s">
        <v>595</v>
      </c>
    </row>
    <row r="154" spans="1:16" ht="12.5" x14ac:dyDescent="0.25">
      <c r="A154" t="s">
        <v>59</v>
      </c>
      <c r="E154" s="41" t="s">
        <v>52</v>
      </c>
    </row>
    <row r="155" spans="1:16" ht="25" x14ac:dyDescent="0.25">
      <c r="A155" t="s">
        <v>49</v>
      </c>
      <c r="B155" s="36" t="s">
        <v>184</v>
      </c>
      <c r="C155" s="36" t="s">
        <v>185</v>
      </c>
      <c r="D155" s="37" t="s">
        <v>52</v>
      </c>
      <c r="E155" s="13" t="s">
        <v>628</v>
      </c>
      <c r="F155" s="38" t="s">
        <v>440</v>
      </c>
      <c r="G155" s="39">
        <v>1</v>
      </c>
      <c r="H155" s="38">
        <v>0</v>
      </c>
      <c r="I155" s="38">
        <f>ROUND(G155*H155,6)</f>
        <v>0</v>
      </c>
      <c r="L155" s="40">
        <v>0</v>
      </c>
      <c r="M155" s="34">
        <f>ROUND(ROUND(L155,2)*ROUND(G155,3),2)</f>
        <v>0</v>
      </c>
      <c r="N155" s="38" t="s">
        <v>55</v>
      </c>
      <c r="O155">
        <f>(M155*21)/100</f>
        <v>0</v>
      </c>
      <c r="P155" t="s">
        <v>27</v>
      </c>
    </row>
    <row r="156" spans="1:16" ht="25" x14ac:dyDescent="0.25">
      <c r="A156" s="37" t="s">
        <v>56</v>
      </c>
      <c r="E156" s="41" t="s">
        <v>628</v>
      </c>
    </row>
    <row r="157" spans="1:16" ht="13" x14ac:dyDescent="0.25">
      <c r="A157" s="37" t="s">
        <v>57</v>
      </c>
      <c r="E157" s="42" t="s">
        <v>595</v>
      </c>
    </row>
    <row r="158" spans="1:16" ht="12.5" x14ac:dyDescent="0.25">
      <c r="A158" t="s">
        <v>59</v>
      </c>
      <c r="E158" s="41" t="s">
        <v>52</v>
      </c>
    </row>
    <row r="159" spans="1:16" ht="25" x14ac:dyDescent="0.25">
      <c r="A159" t="s">
        <v>49</v>
      </c>
      <c r="B159" s="36" t="s">
        <v>188</v>
      </c>
      <c r="C159" s="36" t="s">
        <v>189</v>
      </c>
      <c r="D159" s="37" t="s">
        <v>52</v>
      </c>
      <c r="E159" s="13" t="s">
        <v>525</v>
      </c>
      <c r="F159" s="38" t="s">
        <v>440</v>
      </c>
      <c r="G159" s="39">
        <v>1</v>
      </c>
      <c r="H159" s="38">
        <v>0</v>
      </c>
      <c r="I159" s="38">
        <f>ROUND(G159*H159,6)</f>
        <v>0</v>
      </c>
      <c r="L159" s="40">
        <v>0</v>
      </c>
      <c r="M159" s="34">
        <f>ROUND(ROUND(L159,2)*ROUND(G159,3),2)</f>
        <v>0</v>
      </c>
      <c r="N159" s="38" t="s">
        <v>55</v>
      </c>
      <c r="O159">
        <f>(M159*21)/100</f>
        <v>0</v>
      </c>
      <c r="P159" t="s">
        <v>27</v>
      </c>
    </row>
    <row r="160" spans="1:16" ht="37.5" x14ac:dyDescent="0.25">
      <c r="A160" s="37" t="s">
        <v>56</v>
      </c>
      <c r="E160" s="41" t="s">
        <v>526</v>
      </c>
    </row>
    <row r="161" spans="1:16" ht="13" x14ac:dyDescent="0.25">
      <c r="A161" s="37" t="s">
        <v>57</v>
      </c>
      <c r="E161" s="42" t="s">
        <v>595</v>
      </c>
    </row>
    <row r="162" spans="1:16" ht="12.5" x14ac:dyDescent="0.25">
      <c r="A162" t="s">
        <v>59</v>
      </c>
      <c r="E162" s="41" t="s">
        <v>52</v>
      </c>
    </row>
    <row r="163" spans="1:16" ht="25" x14ac:dyDescent="0.25">
      <c r="A163" t="s">
        <v>49</v>
      </c>
      <c r="B163" s="36" t="s">
        <v>191</v>
      </c>
      <c r="C163" s="36" t="s">
        <v>192</v>
      </c>
      <c r="D163" s="37" t="s">
        <v>52</v>
      </c>
      <c r="E163" s="13" t="s">
        <v>629</v>
      </c>
      <c r="F163" s="38" t="s">
        <v>83</v>
      </c>
      <c r="G163" s="39">
        <v>16</v>
      </c>
      <c r="H163" s="38">
        <v>0</v>
      </c>
      <c r="I163" s="38">
        <f>ROUND(G163*H163,6)</f>
        <v>0</v>
      </c>
      <c r="L163" s="40">
        <v>0</v>
      </c>
      <c r="M163" s="34">
        <f>ROUND(ROUND(L163,2)*ROUND(G163,3),2)</f>
        <v>0</v>
      </c>
      <c r="N163" s="38" t="s">
        <v>55</v>
      </c>
      <c r="O163">
        <f>(M163*21)/100</f>
        <v>0</v>
      </c>
      <c r="P163" t="s">
        <v>27</v>
      </c>
    </row>
    <row r="164" spans="1:16" ht="25" x14ac:dyDescent="0.25">
      <c r="A164" s="37" t="s">
        <v>56</v>
      </c>
      <c r="E164" s="41" t="s">
        <v>630</v>
      </c>
    </row>
    <row r="165" spans="1:16" ht="13" x14ac:dyDescent="0.25">
      <c r="A165" s="37" t="s">
        <v>57</v>
      </c>
      <c r="E165" s="42" t="s">
        <v>631</v>
      </c>
    </row>
    <row r="166" spans="1:16" ht="12.5" x14ac:dyDescent="0.25">
      <c r="A166" t="s">
        <v>59</v>
      </c>
      <c r="E166" s="41" t="s">
        <v>52</v>
      </c>
    </row>
    <row r="167" spans="1:16" ht="25" x14ac:dyDescent="0.25">
      <c r="A167" t="s">
        <v>49</v>
      </c>
      <c r="B167" s="36" t="s">
        <v>194</v>
      </c>
      <c r="C167" s="36" t="s">
        <v>195</v>
      </c>
      <c r="D167" s="37" t="s">
        <v>52</v>
      </c>
      <c r="E167" s="13" t="s">
        <v>528</v>
      </c>
      <c r="F167" s="38" t="s">
        <v>440</v>
      </c>
      <c r="G167" s="39">
        <v>1</v>
      </c>
      <c r="H167" s="38">
        <v>0</v>
      </c>
      <c r="I167" s="38">
        <f>ROUND(G167*H167,6)</f>
        <v>0</v>
      </c>
      <c r="L167" s="40">
        <v>0</v>
      </c>
      <c r="M167" s="34">
        <f>ROUND(ROUND(L167,2)*ROUND(G167,3),2)</f>
        <v>0</v>
      </c>
      <c r="N167" s="38" t="s">
        <v>55</v>
      </c>
      <c r="O167">
        <f>(M167*21)/100</f>
        <v>0</v>
      </c>
      <c r="P167" t="s">
        <v>27</v>
      </c>
    </row>
    <row r="168" spans="1:16" ht="25" x14ac:dyDescent="0.25">
      <c r="A168" s="37" t="s">
        <v>56</v>
      </c>
      <c r="E168" s="41" t="s">
        <v>528</v>
      </c>
    </row>
    <row r="169" spans="1:16" ht="13" x14ac:dyDescent="0.25">
      <c r="A169" s="37" t="s">
        <v>57</v>
      </c>
      <c r="E169" s="42" t="s">
        <v>595</v>
      </c>
    </row>
    <row r="170" spans="1:16" ht="12.5" x14ac:dyDescent="0.25">
      <c r="A170" t="s">
        <v>59</v>
      </c>
      <c r="E170" s="41" t="s">
        <v>52</v>
      </c>
    </row>
    <row r="171" spans="1:16" ht="25" x14ac:dyDescent="0.25">
      <c r="A171" t="s">
        <v>49</v>
      </c>
      <c r="B171" s="36" t="s">
        <v>198</v>
      </c>
      <c r="C171" s="36" t="s">
        <v>199</v>
      </c>
      <c r="D171" s="37" t="s">
        <v>52</v>
      </c>
      <c r="E171" s="13" t="s">
        <v>632</v>
      </c>
      <c r="F171" s="38" t="s">
        <v>440</v>
      </c>
      <c r="G171" s="39">
        <v>1</v>
      </c>
      <c r="H171" s="38">
        <v>0</v>
      </c>
      <c r="I171" s="38">
        <f>ROUND(G171*H171,6)</f>
        <v>0</v>
      </c>
      <c r="L171" s="40">
        <v>0</v>
      </c>
      <c r="M171" s="34">
        <f>ROUND(ROUND(L171,2)*ROUND(G171,3),2)</f>
        <v>0</v>
      </c>
      <c r="N171" s="38" t="s">
        <v>55</v>
      </c>
      <c r="O171">
        <f>(M171*21)/100</f>
        <v>0</v>
      </c>
      <c r="P171" t="s">
        <v>27</v>
      </c>
    </row>
    <row r="172" spans="1:16" ht="25" x14ac:dyDescent="0.25">
      <c r="A172" s="37" t="s">
        <v>56</v>
      </c>
      <c r="E172" s="41" t="s">
        <v>632</v>
      </c>
    </row>
    <row r="173" spans="1:16" ht="13" x14ac:dyDescent="0.25">
      <c r="A173" s="37" t="s">
        <v>57</v>
      </c>
      <c r="E173" s="42" t="s">
        <v>595</v>
      </c>
    </row>
    <row r="174" spans="1:16" ht="12.5" x14ac:dyDescent="0.25">
      <c r="A174" t="s">
        <v>59</v>
      </c>
      <c r="E174" s="41" t="s">
        <v>52</v>
      </c>
    </row>
    <row r="175" spans="1:16" ht="25" x14ac:dyDescent="0.25">
      <c r="A175" t="s">
        <v>49</v>
      </c>
      <c r="B175" s="36" t="s">
        <v>202</v>
      </c>
      <c r="C175" s="36" t="s">
        <v>203</v>
      </c>
      <c r="D175" s="37" t="s">
        <v>52</v>
      </c>
      <c r="E175" s="13" t="s">
        <v>530</v>
      </c>
      <c r="F175" s="38" t="s">
        <v>404</v>
      </c>
      <c r="G175" s="39">
        <v>1</v>
      </c>
      <c r="H175" s="38">
        <v>0</v>
      </c>
      <c r="I175" s="38">
        <f>ROUND(G175*H175,6)</f>
        <v>0</v>
      </c>
      <c r="L175" s="40">
        <v>0</v>
      </c>
      <c r="M175" s="34">
        <f>ROUND(ROUND(L175,2)*ROUND(G175,3),2)</f>
        <v>0</v>
      </c>
      <c r="N175" s="38" t="s">
        <v>55</v>
      </c>
      <c r="O175">
        <f>(M175*21)/100</f>
        <v>0</v>
      </c>
      <c r="P175" t="s">
        <v>27</v>
      </c>
    </row>
    <row r="176" spans="1:16" ht="12.5" x14ac:dyDescent="0.25">
      <c r="A176" s="37" t="s">
        <v>56</v>
      </c>
      <c r="E176" s="41" t="s">
        <v>52</v>
      </c>
    </row>
    <row r="177" spans="1:16" ht="13" x14ac:dyDescent="0.25">
      <c r="A177" s="37" t="s">
        <v>57</v>
      </c>
      <c r="E177" s="42" t="s">
        <v>595</v>
      </c>
    </row>
    <row r="178" spans="1:16" ht="12.5" x14ac:dyDescent="0.25">
      <c r="A178" t="s">
        <v>59</v>
      </c>
      <c r="E178" s="41" t="s">
        <v>481</v>
      </c>
    </row>
    <row r="179" spans="1:16" ht="13" x14ac:dyDescent="0.3">
      <c r="A179" t="s">
        <v>46</v>
      </c>
      <c r="C179" s="33" t="s">
        <v>531</v>
      </c>
      <c r="E179" s="35" t="s">
        <v>532</v>
      </c>
      <c r="J179" s="34">
        <f>0</f>
        <v>0</v>
      </c>
      <c r="K179" s="34">
        <f>0</f>
        <v>0</v>
      </c>
      <c r="L179" s="34">
        <f>0+L180+L184+L188+L192+L196+L200+L204+L208+L212+L216+L220+L224+L228+L232+L236+L240+L244+L248+L252+L256+L260+L264+L268+L272+L276+L280+L284+L288</f>
        <v>0</v>
      </c>
      <c r="M179" s="34">
        <f>0+M180+M184+M188+M192+M196+M200+M204+M208+M212+M216+M220+M224+M228+M232+M236+M240+M244+M248+M252+M256+M260+M264+M268+M272+M276+M280+M284+M288</f>
        <v>0</v>
      </c>
    </row>
    <row r="180" spans="1:16" ht="25" x14ac:dyDescent="0.25">
      <c r="A180" t="s">
        <v>49</v>
      </c>
      <c r="B180" s="36" t="s">
        <v>205</v>
      </c>
      <c r="C180" s="36" t="s">
        <v>206</v>
      </c>
      <c r="D180" s="37" t="s">
        <v>52</v>
      </c>
      <c r="E180" s="13" t="s">
        <v>633</v>
      </c>
      <c r="F180" s="38" t="s">
        <v>211</v>
      </c>
      <c r="G180" s="39">
        <v>90</v>
      </c>
      <c r="H180" s="38">
        <v>3.5E-4</v>
      </c>
      <c r="I180" s="38">
        <f>ROUND(G180*H180,6)</f>
        <v>3.15E-2</v>
      </c>
      <c r="L180" s="40">
        <v>0</v>
      </c>
      <c r="M180" s="34">
        <f>ROUND(ROUND(L180,2)*ROUND(G180,3),2)</f>
        <v>0</v>
      </c>
      <c r="N180" s="38" t="s">
        <v>55</v>
      </c>
      <c r="O180">
        <f>(M180*21)/100</f>
        <v>0</v>
      </c>
      <c r="P180" t="s">
        <v>27</v>
      </c>
    </row>
    <row r="181" spans="1:16" ht="12.5" x14ac:dyDescent="0.25">
      <c r="A181" s="37" t="s">
        <v>56</v>
      </c>
      <c r="E181" s="41" t="s">
        <v>52</v>
      </c>
    </row>
    <row r="182" spans="1:16" ht="13" x14ac:dyDescent="0.25">
      <c r="A182" s="37" t="s">
        <v>57</v>
      </c>
      <c r="E182" s="42" t="s">
        <v>600</v>
      </c>
    </row>
    <row r="183" spans="1:16" ht="12.5" x14ac:dyDescent="0.25">
      <c r="A183" t="s">
        <v>59</v>
      </c>
      <c r="E183" s="41" t="s">
        <v>52</v>
      </c>
    </row>
    <row r="184" spans="1:16" ht="25" x14ac:dyDescent="0.25">
      <c r="A184" t="s">
        <v>49</v>
      </c>
      <c r="B184" s="36" t="s">
        <v>208</v>
      </c>
      <c r="C184" s="36" t="s">
        <v>209</v>
      </c>
      <c r="D184" s="37" t="s">
        <v>52</v>
      </c>
      <c r="E184" s="13" t="s">
        <v>540</v>
      </c>
      <c r="F184" s="38" t="s">
        <v>211</v>
      </c>
      <c r="G184" s="39">
        <v>150</v>
      </c>
      <c r="H184" s="38">
        <v>6.8999999999999997E-4</v>
      </c>
      <c r="I184" s="38">
        <f>ROUND(G184*H184,6)</f>
        <v>0.10349999999999999</v>
      </c>
      <c r="L184" s="40">
        <v>0</v>
      </c>
      <c r="M184" s="34">
        <f>ROUND(ROUND(L184,2)*ROUND(G184,3),2)</f>
        <v>0</v>
      </c>
      <c r="N184" s="38" t="s">
        <v>55</v>
      </c>
      <c r="O184">
        <f>(M184*21)/100</f>
        <v>0</v>
      </c>
      <c r="P184" t="s">
        <v>27</v>
      </c>
    </row>
    <row r="185" spans="1:16" ht="12.5" x14ac:dyDescent="0.25">
      <c r="A185" s="37" t="s">
        <v>56</v>
      </c>
      <c r="E185" s="41" t="s">
        <v>52</v>
      </c>
    </row>
    <row r="186" spans="1:16" ht="13" x14ac:dyDescent="0.25">
      <c r="A186" s="37" t="s">
        <v>57</v>
      </c>
      <c r="E186" s="42" t="s">
        <v>634</v>
      </c>
    </row>
    <row r="187" spans="1:16" ht="12.5" x14ac:dyDescent="0.25">
      <c r="A187" t="s">
        <v>59</v>
      </c>
      <c r="E187" s="41" t="s">
        <v>52</v>
      </c>
    </row>
    <row r="188" spans="1:16" ht="12.5" x14ac:dyDescent="0.25">
      <c r="A188" t="s">
        <v>49</v>
      </c>
      <c r="B188" s="36" t="s">
        <v>213</v>
      </c>
      <c r="C188" s="36" t="s">
        <v>214</v>
      </c>
      <c r="D188" s="37" t="s">
        <v>52</v>
      </c>
      <c r="E188" s="13" t="s">
        <v>542</v>
      </c>
      <c r="F188" s="38" t="s">
        <v>415</v>
      </c>
      <c r="G188" s="39">
        <v>0.1</v>
      </c>
      <c r="H188" s="38">
        <v>8.8000000000000005E-3</v>
      </c>
      <c r="I188" s="38">
        <f>ROUND(G188*H188,6)</f>
        <v>8.8000000000000003E-4</v>
      </c>
      <c r="L188" s="40">
        <v>0</v>
      </c>
      <c r="M188" s="34">
        <f>ROUND(ROUND(L188,2)*ROUND(G188,3),2)</f>
        <v>0</v>
      </c>
      <c r="N188" s="38" t="s">
        <v>55</v>
      </c>
      <c r="O188">
        <f>(M188*21)/100</f>
        <v>0</v>
      </c>
      <c r="P188" t="s">
        <v>27</v>
      </c>
    </row>
    <row r="189" spans="1:16" ht="12.5" x14ac:dyDescent="0.25">
      <c r="A189" s="37" t="s">
        <v>56</v>
      </c>
      <c r="E189" s="41" t="s">
        <v>52</v>
      </c>
    </row>
    <row r="190" spans="1:16" ht="13" x14ac:dyDescent="0.25">
      <c r="A190" s="37" t="s">
        <v>57</v>
      </c>
      <c r="E190" s="42" t="s">
        <v>635</v>
      </c>
    </row>
    <row r="191" spans="1:16" ht="12.5" x14ac:dyDescent="0.25">
      <c r="A191" t="s">
        <v>59</v>
      </c>
      <c r="E191" s="41" t="s">
        <v>52</v>
      </c>
    </row>
    <row r="192" spans="1:16" ht="12.5" x14ac:dyDescent="0.25">
      <c r="A192" t="s">
        <v>49</v>
      </c>
      <c r="B192" s="36" t="s">
        <v>217</v>
      </c>
      <c r="C192" s="36" t="s">
        <v>218</v>
      </c>
      <c r="D192" s="37" t="s">
        <v>52</v>
      </c>
      <c r="E192" s="13" t="s">
        <v>544</v>
      </c>
      <c r="F192" s="38" t="s">
        <v>231</v>
      </c>
      <c r="G192" s="39">
        <v>1</v>
      </c>
      <c r="H192" s="38">
        <v>0</v>
      </c>
      <c r="I192" s="38">
        <f>ROUND(G192*H192,6)</f>
        <v>0</v>
      </c>
      <c r="L192" s="40">
        <v>0</v>
      </c>
      <c r="M192" s="34">
        <f>ROUND(ROUND(L192,2)*ROUND(G192,3),2)</f>
        <v>0</v>
      </c>
      <c r="N192" s="38" t="s">
        <v>55</v>
      </c>
      <c r="O192">
        <f>(M192*21)/100</f>
        <v>0</v>
      </c>
      <c r="P192" t="s">
        <v>27</v>
      </c>
    </row>
    <row r="193" spans="1:16" ht="12.5" x14ac:dyDescent="0.25">
      <c r="A193" s="37" t="s">
        <v>56</v>
      </c>
      <c r="E193" s="41" t="s">
        <v>52</v>
      </c>
    </row>
    <row r="194" spans="1:16" ht="13" x14ac:dyDescent="0.25">
      <c r="A194" s="37" t="s">
        <v>57</v>
      </c>
      <c r="E194" s="42" t="s">
        <v>595</v>
      </c>
    </row>
    <row r="195" spans="1:16" ht="12.5" x14ac:dyDescent="0.25">
      <c r="A195" t="s">
        <v>59</v>
      </c>
      <c r="E195" s="41" t="s">
        <v>52</v>
      </c>
    </row>
    <row r="196" spans="1:16" ht="25" x14ac:dyDescent="0.25">
      <c r="A196" t="s">
        <v>49</v>
      </c>
      <c r="B196" s="36" t="s">
        <v>221</v>
      </c>
      <c r="C196" s="36" t="s">
        <v>222</v>
      </c>
      <c r="D196" s="37" t="s">
        <v>52</v>
      </c>
      <c r="E196" s="13" t="s">
        <v>545</v>
      </c>
      <c r="F196" s="38" t="s">
        <v>231</v>
      </c>
      <c r="G196" s="39">
        <v>10</v>
      </c>
      <c r="H196" s="38">
        <v>0</v>
      </c>
      <c r="I196" s="38">
        <f>ROUND(G196*H196,6)</f>
        <v>0</v>
      </c>
      <c r="L196" s="40">
        <v>0</v>
      </c>
      <c r="M196" s="34">
        <f>ROUND(ROUND(L196,2)*ROUND(G196,3),2)</f>
        <v>0</v>
      </c>
      <c r="N196" s="38" t="s">
        <v>55</v>
      </c>
      <c r="O196">
        <f>(M196*21)/100</f>
        <v>0</v>
      </c>
      <c r="P196" t="s">
        <v>27</v>
      </c>
    </row>
    <row r="197" spans="1:16" ht="12.5" x14ac:dyDescent="0.25">
      <c r="A197" s="37" t="s">
        <v>56</v>
      </c>
      <c r="E197" s="41" t="s">
        <v>52</v>
      </c>
    </row>
    <row r="198" spans="1:16" ht="13" x14ac:dyDescent="0.25">
      <c r="A198" s="37" t="s">
        <v>57</v>
      </c>
      <c r="E198" s="42" t="s">
        <v>622</v>
      </c>
    </row>
    <row r="199" spans="1:16" ht="12.5" x14ac:dyDescent="0.25">
      <c r="A199" t="s">
        <v>59</v>
      </c>
      <c r="E199" s="41" t="s">
        <v>52</v>
      </c>
    </row>
    <row r="200" spans="1:16" ht="12.5" x14ac:dyDescent="0.25">
      <c r="A200" t="s">
        <v>49</v>
      </c>
      <c r="B200" s="36" t="s">
        <v>224</v>
      </c>
      <c r="C200" s="36" t="s">
        <v>225</v>
      </c>
      <c r="D200" s="37" t="s">
        <v>52</v>
      </c>
      <c r="E200" s="13" t="s">
        <v>546</v>
      </c>
      <c r="F200" s="38" t="s">
        <v>83</v>
      </c>
      <c r="G200" s="39">
        <v>2</v>
      </c>
      <c r="H200" s="38">
        <v>0</v>
      </c>
      <c r="I200" s="38">
        <f>ROUND(G200*H200,6)</f>
        <v>0</v>
      </c>
      <c r="L200" s="40">
        <v>0</v>
      </c>
      <c r="M200" s="34">
        <f>ROUND(ROUND(L200,2)*ROUND(G200,3),2)</f>
        <v>0</v>
      </c>
      <c r="N200" s="38" t="s">
        <v>55</v>
      </c>
      <c r="O200">
        <f>(M200*21)/100</f>
        <v>0</v>
      </c>
      <c r="P200" t="s">
        <v>27</v>
      </c>
    </row>
    <row r="201" spans="1:16" ht="12.5" x14ac:dyDescent="0.25">
      <c r="A201" s="37" t="s">
        <v>56</v>
      </c>
      <c r="E201" s="41" t="s">
        <v>52</v>
      </c>
    </row>
    <row r="202" spans="1:16" ht="13" x14ac:dyDescent="0.25">
      <c r="A202" s="37" t="s">
        <v>57</v>
      </c>
      <c r="E202" s="42" t="s">
        <v>599</v>
      </c>
    </row>
    <row r="203" spans="1:16" ht="12.5" x14ac:dyDescent="0.25">
      <c r="A203" t="s">
        <v>59</v>
      </c>
      <c r="E203" s="41" t="s">
        <v>547</v>
      </c>
    </row>
    <row r="204" spans="1:16" ht="12.5" x14ac:dyDescent="0.25">
      <c r="A204" t="s">
        <v>49</v>
      </c>
      <c r="B204" s="36" t="s">
        <v>228</v>
      </c>
      <c r="C204" s="36" t="s">
        <v>229</v>
      </c>
      <c r="D204" s="37" t="s">
        <v>52</v>
      </c>
      <c r="E204" s="13" t="s">
        <v>548</v>
      </c>
      <c r="F204" s="38" t="s">
        <v>320</v>
      </c>
      <c r="G204" s="39">
        <v>1</v>
      </c>
      <c r="H204" s="38">
        <v>0</v>
      </c>
      <c r="I204" s="38">
        <f>ROUND(G204*H204,6)</f>
        <v>0</v>
      </c>
      <c r="L204" s="40">
        <v>0</v>
      </c>
      <c r="M204" s="34">
        <f>ROUND(ROUND(L204,2)*ROUND(G204,3),2)</f>
        <v>0</v>
      </c>
      <c r="N204" s="38" t="s">
        <v>55</v>
      </c>
      <c r="O204">
        <f>(M204*21)/100</f>
        <v>0</v>
      </c>
      <c r="P204" t="s">
        <v>27</v>
      </c>
    </row>
    <row r="205" spans="1:16" ht="12.5" x14ac:dyDescent="0.25">
      <c r="A205" s="37" t="s">
        <v>56</v>
      </c>
      <c r="E205" s="41" t="s">
        <v>52</v>
      </c>
    </row>
    <row r="206" spans="1:16" ht="13" x14ac:dyDescent="0.25">
      <c r="A206" s="37" t="s">
        <v>57</v>
      </c>
      <c r="E206" s="42" t="s">
        <v>595</v>
      </c>
    </row>
    <row r="207" spans="1:16" ht="12.5" x14ac:dyDescent="0.25">
      <c r="A207" t="s">
        <v>59</v>
      </c>
      <c r="E207" s="41" t="s">
        <v>549</v>
      </c>
    </row>
    <row r="208" spans="1:16" ht="12.5" x14ac:dyDescent="0.25">
      <c r="A208" t="s">
        <v>49</v>
      </c>
      <c r="B208" s="36" t="s">
        <v>233</v>
      </c>
      <c r="C208" s="36" t="s">
        <v>234</v>
      </c>
      <c r="D208" s="37" t="s">
        <v>52</v>
      </c>
      <c r="E208" s="13" t="s">
        <v>553</v>
      </c>
      <c r="F208" s="38" t="s">
        <v>211</v>
      </c>
      <c r="G208" s="39">
        <v>10</v>
      </c>
      <c r="H208" s="38">
        <v>0</v>
      </c>
      <c r="I208" s="38">
        <f>ROUND(G208*H208,6)</f>
        <v>0</v>
      </c>
      <c r="L208" s="40">
        <v>0</v>
      </c>
      <c r="M208" s="34">
        <f>ROUND(ROUND(L208,2)*ROUND(G208,3),2)</f>
        <v>0</v>
      </c>
      <c r="N208" s="38" t="s">
        <v>55</v>
      </c>
      <c r="O208">
        <f>(M208*21)/100</f>
        <v>0</v>
      </c>
      <c r="P208" t="s">
        <v>27</v>
      </c>
    </row>
    <row r="209" spans="1:16" ht="12.5" x14ac:dyDescent="0.25">
      <c r="A209" s="37" t="s">
        <v>56</v>
      </c>
      <c r="E209" s="41" t="s">
        <v>52</v>
      </c>
    </row>
    <row r="210" spans="1:16" ht="13" x14ac:dyDescent="0.25">
      <c r="A210" s="37" t="s">
        <v>57</v>
      </c>
      <c r="E210" s="42" t="s">
        <v>622</v>
      </c>
    </row>
    <row r="211" spans="1:16" ht="12.5" x14ac:dyDescent="0.25">
      <c r="A211" t="s">
        <v>59</v>
      </c>
      <c r="E211" s="41" t="s">
        <v>52</v>
      </c>
    </row>
    <row r="212" spans="1:16" ht="12.5" x14ac:dyDescent="0.25">
      <c r="A212" t="s">
        <v>49</v>
      </c>
      <c r="B212" s="36" t="s">
        <v>237</v>
      </c>
      <c r="C212" s="36" t="s">
        <v>238</v>
      </c>
      <c r="D212" s="37" t="s">
        <v>52</v>
      </c>
      <c r="E212" s="13" t="s">
        <v>554</v>
      </c>
      <c r="F212" s="38" t="s">
        <v>211</v>
      </c>
      <c r="G212" s="39">
        <v>5</v>
      </c>
      <c r="H212" s="38">
        <v>0</v>
      </c>
      <c r="I212" s="38">
        <f>ROUND(G212*H212,6)</f>
        <v>0</v>
      </c>
      <c r="L212" s="40">
        <v>0</v>
      </c>
      <c r="M212" s="34">
        <f>ROUND(ROUND(L212,2)*ROUND(G212,3),2)</f>
        <v>0</v>
      </c>
      <c r="N212" s="38" t="s">
        <v>55</v>
      </c>
      <c r="O212">
        <f>(M212*21)/100</f>
        <v>0</v>
      </c>
      <c r="P212" t="s">
        <v>27</v>
      </c>
    </row>
    <row r="213" spans="1:16" ht="12.5" x14ac:dyDescent="0.25">
      <c r="A213" s="37" t="s">
        <v>56</v>
      </c>
      <c r="E213" s="41" t="s">
        <v>52</v>
      </c>
    </row>
    <row r="214" spans="1:16" ht="13" x14ac:dyDescent="0.25">
      <c r="A214" s="37" t="s">
        <v>57</v>
      </c>
      <c r="E214" s="42" t="s">
        <v>601</v>
      </c>
    </row>
    <row r="215" spans="1:16" ht="12.5" x14ac:dyDescent="0.25">
      <c r="A215" t="s">
        <v>59</v>
      </c>
      <c r="E215" s="41" t="s">
        <v>52</v>
      </c>
    </row>
    <row r="216" spans="1:16" ht="12.5" x14ac:dyDescent="0.25">
      <c r="A216" t="s">
        <v>49</v>
      </c>
      <c r="B216" s="36" t="s">
        <v>240</v>
      </c>
      <c r="C216" s="36" t="s">
        <v>241</v>
      </c>
      <c r="D216" s="37" t="s">
        <v>52</v>
      </c>
      <c r="E216" s="13" t="s">
        <v>555</v>
      </c>
      <c r="F216" s="38" t="s">
        <v>211</v>
      </c>
      <c r="G216" s="39">
        <v>50</v>
      </c>
      <c r="H216" s="38">
        <v>0</v>
      </c>
      <c r="I216" s="38">
        <f>ROUND(G216*H216,6)</f>
        <v>0</v>
      </c>
      <c r="L216" s="40">
        <v>0</v>
      </c>
      <c r="M216" s="34">
        <f>ROUND(ROUND(L216,2)*ROUND(G216,3),2)</f>
        <v>0</v>
      </c>
      <c r="N216" s="38" t="s">
        <v>55</v>
      </c>
      <c r="O216">
        <f>(M216*21)/100</f>
        <v>0</v>
      </c>
      <c r="P216" t="s">
        <v>27</v>
      </c>
    </row>
    <row r="217" spans="1:16" ht="12.5" x14ac:dyDescent="0.25">
      <c r="A217" s="37" t="s">
        <v>56</v>
      </c>
      <c r="E217" s="41" t="s">
        <v>52</v>
      </c>
    </row>
    <row r="218" spans="1:16" ht="13" x14ac:dyDescent="0.25">
      <c r="A218" s="37" t="s">
        <v>57</v>
      </c>
      <c r="E218" s="42" t="s">
        <v>604</v>
      </c>
    </row>
    <row r="219" spans="1:16" ht="12.5" x14ac:dyDescent="0.25">
      <c r="A219" t="s">
        <v>59</v>
      </c>
      <c r="E219" s="41" t="s">
        <v>52</v>
      </c>
    </row>
    <row r="220" spans="1:16" ht="12.5" x14ac:dyDescent="0.25">
      <c r="A220" t="s">
        <v>49</v>
      </c>
      <c r="B220" s="36" t="s">
        <v>243</v>
      </c>
      <c r="C220" s="36" t="s">
        <v>244</v>
      </c>
      <c r="D220" s="37" t="s">
        <v>52</v>
      </c>
      <c r="E220" s="13" t="s">
        <v>557</v>
      </c>
      <c r="F220" s="38" t="s">
        <v>211</v>
      </c>
      <c r="G220" s="39">
        <v>15</v>
      </c>
      <c r="H220" s="38">
        <v>0</v>
      </c>
      <c r="I220" s="38">
        <f>ROUND(G220*H220,6)</f>
        <v>0</v>
      </c>
      <c r="L220" s="40">
        <v>0</v>
      </c>
      <c r="M220" s="34">
        <f>ROUND(ROUND(L220,2)*ROUND(G220,3),2)</f>
        <v>0</v>
      </c>
      <c r="N220" s="38" t="s">
        <v>55</v>
      </c>
      <c r="O220">
        <f>(M220*21)/100</f>
        <v>0</v>
      </c>
      <c r="P220" t="s">
        <v>27</v>
      </c>
    </row>
    <row r="221" spans="1:16" ht="12.5" x14ac:dyDescent="0.25">
      <c r="A221" s="37" t="s">
        <v>56</v>
      </c>
      <c r="E221" s="41" t="s">
        <v>52</v>
      </c>
    </row>
    <row r="222" spans="1:16" ht="13" x14ac:dyDescent="0.25">
      <c r="A222" s="37" t="s">
        <v>57</v>
      </c>
      <c r="E222" s="42" t="s">
        <v>606</v>
      </c>
    </row>
    <row r="223" spans="1:16" ht="12.5" x14ac:dyDescent="0.25">
      <c r="A223" t="s">
        <v>59</v>
      </c>
      <c r="E223" s="41" t="s">
        <v>52</v>
      </c>
    </row>
    <row r="224" spans="1:16" ht="12.5" x14ac:dyDescent="0.25">
      <c r="A224" t="s">
        <v>49</v>
      </c>
      <c r="B224" s="36" t="s">
        <v>246</v>
      </c>
      <c r="C224" s="36" t="s">
        <v>247</v>
      </c>
      <c r="D224" s="37" t="s">
        <v>52</v>
      </c>
      <c r="E224" s="13" t="s">
        <v>558</v>
      </c>
      <c r="F224" s="38" t="s">
        <v>440</v>
      </c>
      <c r="G224" s="39">
        <v>2</v>
      </c>
      <c r="H224" s="38">
        <v>3.8E-3</v>
      </c>
      <c r="I224" s="38">
        <f>ROUND(G224*H224,6)</f>
        <v>7.6E-3</v>
      </c>
      <c r="L224" s="40">
        <v>0</v>
      </c>
      <c r="M224" s="34">
        <f>ROUND(ROUND(L224,2)*ROUND(G224,3),2)</f>
        <v>0</v>
      </c>
      <c r="N224" s="38" t="s">
        <v>55</v>
      </c>
      <c r="O224">
        <f>(M224*21)/100</f>
        <v>0</v>
      </c>
      <c r="P224" t="s">
        <v>27</v>
      </c>
    </row>
    <row r="225" spans="1:16" ht="12.5" x14ac:dyDescent="0.25">
      <c r="A225" s="37" t="s">
        <v>56</v>
      </c>
      <c r="E225" s="41" t="s">
        <v>52</v>
      </c>
    </row>
    <row r="226" spans="1:16" ht="13" x14ac:dyDescent="0.25">
      <c r="A226" s="37" t="s">
        <v>57</v>
      </c>
      <c r="E226" s="42" t="s">
        <v>599</v>
      </c>
    </row>
    <row r="227" spans="1:16" ht="12.5" x14ac:dyDescent="0.25">
      <c r="A227" t="s">
        <v>59</v>
      </c>
      <c r="E227" s="41" t="s">
        <v>52</v>
      </c>
    </row>
    <row r="228" spans="1:16" ht="12.5" x14ac:dyDescent="0.25">
      <c r="A228" t="s">
        <v>49</v>
      </c>
      <c r="B228" s="36" t="s">
        <v>249</v>
      </c>
      <c r="C228" s="36" t="s">
        <v>250</v>
      </c>
      <c r="D228" s="37" t="s">
        <v>52</v>
      </c>
      <c r="E228" s="13" t="s">
        <v>559</v>
      </c>
      <c r="F228" s="38" t="s">
        <v>211</v>
      </c>
      <c r="G228" s="39">
        <v>10</v>
      </c>
      <c r="H228" s="38">
        <v>1.2700000000000001E-3</v>
      </c>
      <c r="I228" s="38">
        <f>ROUND(G228*H228,6)</f>
        <v>1.2699999999999999E-2</v>
      </c>
      <c r="L228" s="40">
        <v>0</v>
      </c>
      <c r="M228" s="34">
        <f>ROUND(ROUND(L228,2)*ROUND(G228,3),2)</f>
        <v>0</v>
      </c>
      <c r="N228" s="38" t="s">
        <v>55</v>
      </c>
      <c r="O228">
        <f>(M228*21)/100</f>
        <v>0</v>
      </c>
      <c r="P228" t="s">
        <v>27</v>
      </c>
    </row>
    <row r="229" spans="1:16" ht="12.5" x14ac:dyDescent="0.25">
      <c r="A229" s="37" t="s">
        <v>56</v>
      </c>
      <c r="E229" s="41" t="s">
        <v>52</v>
      </c>
    </row>
    <row r="230" spans="1:16" ht="13" x14ac:dyDescent="0.25">
      <c r="A230" s="37" t="s">
        <v>57</v>
      </c>
      <c r="E230" s="42" t="s">
        <v>622</v>
      </c>
    </row>
    <row r="231" spans="1:16" ht="12.5" x14ac:dyDescent="0.25">
      <c r="A231" t="s">
        <v>59</v>
      </c>
      <c r="E231" s="41" t="s">
        <v>52</v>
      </c>
    </row>
    <row r="232" spans="1:16" ht="25" x14ac:dyDescent="0.25">
      <c r="A232" t="s">
        <v>49</v>
      </c>
      <c r="B232" s="36" t="s">
        <v>251</v>
      </c>
      <c r="C232" s="36" t="s">
        <v>252</v>
      </c>
      <c r="D232" s="37" t="s">
        <v>52</v>
      </c>
      <c r="E232" s="13" t="s">
        <v>560</v>
      </c>
      <c r="F232" s="38" t="s">
        <v>320</v>
      </c>
      <c r="G232" s="39">
        <v>1</v>
      </c>
      <c r="H232" s="38">
        <v>0</v>
      </c>
      <c r="I232" s="38">
        <f>ROUND(G232*H232,6)</f>
        <v>0</v>
      </c>
      <c r="L232" s="40">
        <v>0</v>
      </c>
      <c r="M232" s="34">
        <f>ROUND(ROUND(L232,2)*ROUND(G232,3),2)</f>
        <v>0</v>
      </c>
      <c r="N232" s="38" t="s">
        <v>55</v>
      </c>
      <c r="O232">
        <f>(M232*21)/100</f>
        <v>0</v>
      </c>
      <c r="P232" t="s">
        <v>27</v>
      </c>
    </row>
    <row r="233" spans="1:16" ht="12.5" x14ac:dyDescent="0.25">
      <c r="A233" s="37" t="s">
        <v>56</v>
      </c>
      <c r="E233" s="41" t="s">
        <v>52</v>
      </c>
    </row>
    <row r="234" spans="1:16" ht="13" x14ac:dyDescent="0.25">
      <c r="A234" s="37" t="s">
        <v>57</v>
      </c>
      <c r="E234" s="42" t="s">
        <v>595</v>
      </c>
    </row>
    <row r="235" spans="1:16" ht="12.5" x14ac:dyDescent="0.25">
      <c r="A235" t="s">
        <v>59</v>
      </c>
      <c r="E235" s="41" t="s">
        <v>52</v>
      </c>
    </row>
    <row r="236" spans="1:16" ht="12.5" x14ac:dyDescent="0.25">
      <c r="A236" t="s">
        <v>49</v>
      </c>
      <c r="B236" s="36" t="s">
        <v>254</v>
      </c>
      <c r="C236" s="36" t="s">
        <v>255</v>
      </c>
      <c r="D236" s="37" t="s">
        <v>52</v>
      </c>
      <c r="E236" s="13" t="s">
        <v>561</v>
      </c>
      <c r="F236" s="38" t="s">
        <v>211</v>
      </c>
      <c r="G236" s="39">
        <v>10</v>
      </c>
      <c r="H236" s="38">
        <v>0</v>
      </c>
      <c r="I236" s="38">
        <f>ROUND(G236*H236,6)</f>
        <v>0</v>
      </c>
      <c r="L236" s="40">
        <v>0</v>
      </c>
      <c r="M236" s="34">
        <f>ROUND(ROUND(L236,2)*ROUND(G236,3),2)</f>
        <v>0</v>
      </c>
      <c r="N236" s="38" t="s">
        <v>55</v>
      </c>
      <c r="O236">
        <f>(M236*21)/100</f>
        <v>0</v>
      </c>
      <c r="P236" t="s">
        <v>27</v>
      </c>
    </row>
    <row r="237" spans="1:16" ht="12.5" x14ac:dyDescent="0.25">
      <c r="A237" s="37" t="s">
        <v>56</v>
      </c>
      <c r="E237" s="41" t="s">
        <v>52</v>
      </c>
    </row>
    <row r="238" spans="1:16" ht="13" x14ac:dyDescent="0.25">
      <c r="A238" s="37" t="s">
        <v>57</v>
      </c>
      <c r="E238" s="42" t="s">
        <v>622</v>
      </c>
    </row>
    <row r="239" spans="1:16" ht="12.5" x14ac:dyDescent="0.25">
      <c r="A239" t="s">
        <v>59</v>
      </c>
      <c r="E239" s="41" t="s">
        <v>52</v>
      </c>
    </row>
    <row r="240" spans="1:16" ht="12.5" x14ac:dyDescent="0.25">
      <c r="A240" t="s">
        <v>49</v>
      </c>
      <c r="B240" s="36" t="s">
        <v>257</v>
      </c>
      <c r="C240" s="36" t="s">
        <v>258</v>
      </c>
      <c r="D240" s="37" t="s">
        <v>52</v>
      </c>
      <c r="E240" s="13" t="s">
        <v>562</v>
      </c>
      <c r="F240" s="38" t="s">
        <v>211</v>
      </c>
      <c r="G240" s="39">
        <v>5</v>
      </c>
      <c r="H240" s="38">
        <v>0</v>
      </c>
      <c r="I240" s="38">
        <f>ROUND(G240*H240,6)</f>
        <v>0</v>
      </c>
      <c r="L240" s="40">
        <v>0</v>
      </c>
      <c r="M240" s="34">
        <f>ROUND(ROUND(L240,2)*ROUND(G240,3),2)</f>
        <v>0</v>
      </c>
      <c r="N240" s="38" t="s">
        <v>55</v>
      </c>
      <c r="O240">
        <f>(M240*21)/100</f>
        <v>0</v>
      </c>
      <c r="P240" t="s">
        <v>27</v>
      </c>
    </row>
    <row r="241" spans="1:16" ht="12.5" x14ac:dyDescent="0.25">
      <c r="A241" s="37" t="s">
        <v>56</v>
      </c>
      <c r="E241" s="41" t="s">
        <v>52</v>
      </c>
    </row>
    <row r="242" spans="1:16" ht="13" x14ac:dyDescent="0.25">
      <c r="A242" s="37" t="s">
        <v>57</v>
      </c>
      <c r="E242" s="42" t="s">
        <v>601</v>
      </c>
    </row>
    <row r="243" spans="1:16" ht="12.5" x14ac:dyDescent="0.25">
      <c r="A243" t="s">
        <v>59</v>
      </c>
      <c r="E243" s="41" t="s">
        <v>52</v>
      </c>
    </row>
    <row r="244" spans="1:16" ht="12.5" x14ac:dyDescent="0.25">
      <c r="A244" t="s">
        <v>49</v>
      </c>
      <c r="B244" s="36" t="s">
        <v>261</v>
      </c>
      <c r="C244" s="36" t="s">
        <v>262</v>
      </c>
      <c r="D244" s="37" t="s">
        <v>52</v>
      </c>
      <c r="E244" s="13" t="s">
        <v>563</v>
      </c>
      <c r="F244" s="38" t="s">
        <v>211</v>
      </c>
      <c r="G244" s="39">
        <v>50</v>
      </c>
      <c r="H244" s="38">
        <v>0</v>
      </c>
      <c r="I244" s="38">
        <f>ROUND(G244*H244,6)</f>
        <v>0</v>
      </c>
      <c r="L244" s="40">
        <v>0</v>
      </c>
      <c r="M244" s="34">
        <f>ROUND(ROUND(L244,2)*ROUND(G244,3),2)</f>
        <v>0</v>
      </c>
      <c r="N244" s="38" t="s">
        <v>55</v>
      </c>
      <c r="O244">
        <f>(M244*21)/100</f>
        <v>0</v>
      </c>
      <c r="P244" t="s">
        <v>27</v>
      </c>
    </row>
    <row r="245" spans="1:16" ht="12.5" x14ac:dyDescent="0.25">
      <c r="A245" s="37" t="s">
        <v>56</v>
      </c>
      <c r="E245" s="41" t="s">
        <v>52</v>
      </c>
    </row>
    <row r="246" spans="1:16" ht="13" x14ac:dyDescent="0.25">
      <c r="A246" s="37" t="s">
        <v>57</v>
      </c>
      <c r="E246" s="42" t="s">
        <v>604</v>
      </c>
    </row>
    <row r="247" spans="1:16" ht="12.5" x14ac:dyDescent="0.25">
      <c r="A247" t="s">
        <v>59</v>
      </c>
      <c r="E247" s="41" t="s">
        <v>52</v>
      </c>
    </row>
    <row r="248" spans="1:16" ht="12.5" x14ac:dyDescent="0.25">
      <c r="A248" t="s">
        <v>49</v>
      </c>
      <c r="B248" s="36" t="s">
        <v>264</v>
      </c>
      <c r="C248" s="36" t="s">
        <v>265</v>
      </c>
      <c r="D248" s="37" t="s">
        <v>52</v>
      </c>
      <c r="E248" s="13" t="s">
        <v>564</v>
      </c>
      <c r="F248" s="38" t="s">
        <v>211</v>
      </c>
      <c r="G248" s="39">
        <v>15</v>
      </c>
      <c r="H248" s="38">
        <v>0</v>
      </c>
      <c r="I248" s="38">
        <f>ROUND(G248*H248,6)</f>
        <v>0</v>
      </c>
      <c r="L248" s="40">
        <v>0</v>
      </c>
      <c r="M248" s="34">
        <f>ROUND(ROUND(L248,2)*ROUND(G248,3),2)</f>
        <v>0</v>
      </c>
      <c r="N248" s="38" t="s">
        <v>55</v>
      </c>
      <c r="O248">
        <f>(M248*21)/100</f>
        <v>0</v>
      </c>
      <c r="P248" t="s">
        <v>27</v>
      </c>
    </row>
    <row r="249" spans="1:16" ht="12.5" x14ac:dyDescent="0.25">
      <c r="A249" s="37" t="s">
        <v>56</v>
      </c>
      <c r="E249" s="41" t="s">
        <v>52</v>
      </c>
    </row>
    <row r="250" spans="1:16" ht="13" x14ac:dyDescent="0.25">
      <c r="A250" s="37" t="s">
        <v>57</v>
      </c>
      <c r="E250" s="42" t="s">
        <v>606</v>
      </c>
    </row>
    <row r="251" spans="1:16" ht="12.5" x14ac:dyDescent="0.25">
      <c r="A251" t="s">
        <v>59</v>
      </c>
      <c r="E251" s="41" t="s">
        <v>52</v>
      </c>
    </row>
    <row r="252" spans="1:16" ht="12.5" x14ac:dyDescent="0.25">
      <c r="A252" t="s">
        <v>49</v>
      </c>
      <c r="B252" s="36" t="s">
        <v>268</v>
      </c>
      <c r="C252" s="36" t="s">
        <v>269</v>
      </c>
      <c r="D252" s="37" t="s">
        <v>52</v>
      </c>
      <c r="E252" s="13" t="s">
        <v>565</v>
      </c>
      <c r="F252" s="38" t="s">
        <v>320</v>
      </c>
      <c r="G252" s="39">
        <v>1</v>
      </c>
      <c r="H252" s="38">
        <v>0</v>
      </c>
      <c r="I252" s="38">
        <f>ROUND(G252*H252,6)</f>
        <v>0</v>
      </c>
      <c r="L252" s="40">
        <v>0</v>
      </c>
      <c r="M252" s="34">
        <f>ROUND(ROUND(L252,2)*ROUND(G252,3),2)</f>
        <v>0</v>
      </c>
      <c r="N252" s="38" t="s">
        <v>55</v>
      </c>
      <c r="O252">
        <f>(M252*21)/100</f>
        <v>0</v>
      </c>
      <c r="P252" t="s">
        <v>27</v>
      </c>
    </row>
    <row r="253" spans="1:16" ht="12.5" x14ac:dyDescent="0.25">
      <c r="A253" s="37" t="s">
        <v>56</v>
      </c>
      <c r="E253" s="41" t="s">
        <v>52</v>
      </c>
    </row>
    <row r="254" spans="1:16" ht="13" x14ac:dyDescent="0.25">
      <c r="A254" s="37" t="s">
        <v>57</v>
      </c>
      <c r="E254" s="42" t="s">
        <v>595</v>
      </c>
    </row>
    <row r="255" spans="1:16" ht="12.5" x14ac:dyDescent="0.25">
      <c r="A255" t="s">
        <v>59</v>
      </c>
      <c r="E255" s="41" t="s">
        <v>52</v>
      </c>
    </row>
    <row r="256" spans="1:16" ht="25" x14ac:dyDescent="0.25">
      <c r="A256" t="s">
        <v>49</v>
      </c>
      <c r="B256" s="36" t="s">
        <v>272</v>
      </c>
      <c r="C256" s="36" t="s">
        <v>273</v>
      </c>
      <c r="D256" s="37" t="s">
        <v>52</v>
      </c>
      <c r="E256" s="13" t="s">
        <v>566</v>
      </c>
      <c r="F256" s="38" t="s">
        <v>231</v>
      </c>
      <c r="G256" s="39">
        <v>80</v>
      </c>
      <c r="H256" s="38">
        <v>2.0000000000000002E-5</v>
      </c>
      <c r="I256" s="38">
        <f>ROUND(G256*H256,6)</f>
        <v>1.6000000000000001E-3</v>
      </c>
      <c r="L256" s="40">
        <v>0</v>
      </c>
      <c r="M256" s="34">
        <f>ROUND(ROUND(L256,2)*ROUND(G256,3),2)</f>
        <v>0</v>
      </c>
      <c r="N256" s="38" t="s">
        <v>55</v>
      </c>
      <c r="O256">
        <f>(M256*21)/100</f>
        <v>0</v>
      </c>
      <c r="P256" t="s">
        <v>27</v>
      </c>
    </row>
    <row r="257" spans="1:16" ht="12.5" x14ac:dyDescent="0.25">
      <c r="A257" s="37" t="s">
        <v>56</v>
      </c>
      <c r="E257" s="41" t="s">
        <v>52</v>
      </c>
    </row>
    <row r="258" spans="1:16" ht="13" x14ac:dyDescent="0.25">
      <c r="A258" s="37" t="s">
        <v>57</v>
      </c>
      <c r="E258" s="42" t="s">
        <v>610</v>
      </c>
    </row>
    <row r="259" spans="1:16" ht="12.5" x14ac:dyDescent="0.25">
      <c r="A259" t="s">
        <v>59</v>
      </c>
      <c r="E259" s="41" t="s">
        <v>52</v>
      </c>
    </row>
    <row r="260" spans="1:16" ht="12.5" x14ac:dyDescent="0.25">
      <c r="A260" t="s">
        <v>49</v>
      </c>
      <c r="B260" s="36" t="s">
        <v>276</v>
      </c>
      <c r="C260" s="36" t="s">
        <v>277</v>
      </c>
      <c r="D260" s="37" t="s">
        <v>52</v>
      </c>
      <c r="E260" s="13" t="s">
        <v>573</v>
      </c>
      <c r="F260" s="38" t="s">
        <v>211</v>
      </c>
      <c r="G260" s="39">
        <v>80</v>
      </c>
      <c r="H260" s="38">
        <v>0.20014999999999999</v>
      </c>
      <c r="I260" s="38">
        <f>ROUND(G260*H260,6)</f>
        <v>16.012</v>
      </c>
      <c r="L260" s="40">
        <v>0</v>
      </c>
      <c r="M260" s="34">
        <f>ROUND(ROUND(L260,2)*ROUND(G260,3),2)</f>
        <v>0</v>
      </c>
      <c r="N260" s="38" t="s">
        <v>55</v>
      </c>
      <c r="O260">
        <f>(M260*21)/100</f>
        <v>0</v>
      </c>
      <c r="P260" t="s">
        <v>27</v>
      </c>
    </row>
    <row r="261" spans="1:16" ht="12.5" x14ac:dyDescent="0.25">
      <c r="A261" s="37" t="s">
        <v>56</v>
      </c>
      <c r="E261" s="41" t="s">
        <v>52</v>
      </c>
    </row>
    <row r="262" spans="1:16" ht="13" x14ac:dyDescent="0.25">
      <c r="A262" s="37" t="s">
        <v>57</v>
      </c>
      <c r="E262" s="42" t="s">
        <v>610</v>
      </c>
    </row>
    <row r="263" spans="1:16" ht="12.5" x14ac:dyDescent="0.25">
      <c r="A263" t="s">
        <v>59</v>
      </c>
      <c r="E263" s="41" t="s">
        <v>52</v>
      </c>
    </row>
    <row r="264" spans="1:16" ht="12.5" x14ac:dyDescent="0.25">
      <c r="A264" t="s">
        <v>49</v>
      </c>
      <c r="B264" s="36" t="s">
        <v>280</v>
      </c>
      <c r="C264" s="36" t="s">
        <v>281</v>
      </c>
      <c r="D264" s="37" t="s">
        <v>52</v>
      </c>
      <c r="E264" s="13" t="s">
        <v>575</v>
      </c>
      <c r="F264" s="38" t="s">
        <v>211</v>
      </c>
      <c r="G264" s="39">
        <v>90</v>
      </c>
      <c r="H264" s="38">
        <v>0</v>
      </c>
      <c r="I264" s="38">
        <f>ROUND(G264*H264,6)</f>
        <v>0</v>
      </c>
      <c r="L264" s="40">
        <v>0</v>
      </c>
      <c r="M264" s="34">
        <f>ROUND(ROUND(L264,2)*ROUND(G264,3),2)</f>
        <v>0</v>
      </c>
      <c r="N264" s="38" t="s">
        <v>55</v>
      </c>
      <c r="O264">
        <f>(M264*21)/100</f>
        <v>0</v>
      </c>
      <c r="P264" t="s">
        <v>27</v>
      </c>
    </row>
    <row r="265" spans="1:16" ht="12.5" x14ac:dyDescent="0.25">
      <c r="A265" s="37" t="s">
        <v>56</v>
      </c>
      <c r="E265" s="41" t="s">
        <v>52</v>
      </c>
    </row>
    <row r="266" spans="1:16" ht="13" x14ac:dyDescent="0.25">
      <c r="A266" s="37" t="s">
        <v>57</v>
      </c>
      <c r="E266" s="42" t="s">
        <v>600</v>
      </c>
    </row>
    <row r="267" spans="1:16" ht="12.5" x14ac:dyDescent="0.25">
      <c r="A267" t="s">
        <v>59</v>
      </c>
      <c r="E267" s="41" t="s">
        <v>52</v>
      </c>
    </row>
    <row r="268" spans="1:16" ht="12.5" x14ac:dyDescent="0.25">
      <c r="A268" t="s">
        <v>49</v>
      </c>
      <c r="B268" s="36" t="s">
        <v>283</v>
      </c>
      <c r="C268" s="36" t="s">
        <v>284</v>
      </c>
      <c r="D268" s="37" t="s">
        <v>52</v>
      </c>
      <c r="E268" s="13" t="s">
        <v>576</v>
      </c>
      <c r="F268" s="38" t="s">
        <v>211</v>
      </c>
      <c r="G268" s="39">
        <v>150</v>
      </c>
      <c r="H268" s="38">
        <v>0</v>
      </c>
      <c r="I268" s="38">
        <f>ROUND(G268*H268,6)</f>
        <v>0</v>
      </c>
      <c r="L268" s="40">
        <v>0</v>
      </c>
      <c r="M268" s="34">
        <f>ROUND(ROUND(L268,2)*ROUND(G268,3),2)</f>
        <v>0</v>
      </c>
      <c r="N268" s="38" t="s">
        <v>55</v>
      </c>
      <c r="O268">
        <f>(M268*21)/100</f>
        <v>0</v>
      </c>
      <c r="P268" t="s">
        <v>27</v>
      </c>
    </row>
    <row r="269" spans="1:16" ht="12.5" x14ac:dyDescent="0.25">
      <c r="A269" s="37" t="s">
        <v>56</v>
      </c>
      <c r="E269" s="41" t="s">
        <v>52</v>
      </c>
    </row>
    <row r="270" spans="1:16" ht="13" x14ac:dyDescent="0.25">
      <c r="A270" s="37" t="s">
        <v>57</v>
      </c>
      <c r="E270" s="42" t="s">
        <v>634</v>
      </c>
    </row>
    <row r="271" spans="1:16" ht="12.5" x14ac:dyDescent="0.25">
      <c r="A271" t="s">
        <v>59</v>
      </c>
      <c r="E271" s="41" t="s">
        <v>52</v>
      </c>
    </row>
    <row r="272" spans="1:16" ht="25" x14ac:dyDescent="0.25">
      <c r="A272" t="s">
        <v>49</v>
      </c>
      <c r="B272" s="36" t="s">
        <v>286</v>
      </c>
      <c r="C272" s="36" t="s">
        <v>287</v>
      </c>
      <c r="D272" s="37" t="s">
        <v>52</v>
      </c>
      <c r="E272" s="13" t="s">
        <v>578</v>
      </c>
      <c r="F272" s="38" t="s">
        <v>231</v>
      </c>
      <c r="G272" s="39">
        <v>2</v>
      </c>
      <c r="H272" s="38">
        <v>0</v>
      </c>
      <c r="I272" s="38">
        <f>ROUND(G272*H272,6)</f>
        <v>0</v>
      </c>
      <c r="L272" s="40">
        <v>0</v>
      </c>
      <c r="M272" s="34">
        <f>ROUND(ROUND(L272,2)*ROUND(G272,3),2)</f>
        <v>0</v>
      </c>
      <c r="N272" s="38" t="s">
        <v>55</v>
      </c>
      <c r="O272">
        <f>(M272*21)/100</f>
        <v>0</v>
      </c>
      <c r="P272" t="s">
        <v>27</v>
      </c>
    </row>
    <row r="273" spans="1:16" ht="12.5" x14ac:dyDescent="0.25">
      <c r="A273" s="37" t="s">
        <v>56</v>
      </c>
      <c r="E273" s="41" t="s">
        <v>52</v>
      </c>
    </row>
    <row r="274" spans="1:16" ht="13" x14ac:dyDescent="0.25">
      <c r="A274" s="37" t="s">
        <v>57</v>
      </c>
      <c r="E274" s="42" t="s">
        <v>599</v>
      </c>
    </row>
    <row r="275" spans="1:16" ht="12.5" x14ac:dyDescent="0.25">
      <c r="A275" t="s">
        <v>59</v>
      </c>
      <c r="E275" s="41" t="s">
        <v>52</v>
      </c>
    </row>
    <row r="276" spans="1:16" ht="12.5" x14ac:dyDescent="0.25">
      <c r="A276" t="s">
        <v>49</v>
      </c>
      <c r="B276" s="36" t="s">
        <v>289</v>
      </c>
      <c r="C276" s="36" t="s">
        <v>290</v>
      </c>
      <c r="D276" s="37" t="s">
        <v>52</v>
      </c>
      <c r="E276" s="13" t="s">
        <v>636</v>
      </c>
      <c r="F276" s="38" t="s">
        <v>404</v>
      </c>
      <c r="G276" s="39">
        <v>10</v>
      </c>
      <c r="H276" s="38">
        <v>1</v>
      </c>
      <c r="I276" s="38">
        <f>ROUND(G276*H276,6)</f>
        <v>10</v>
      </c>
      <c r="L276" s="40">
        <v>0</v>
      </c>
      <c r="M276" s="34">
        <f>ROUND(ROUND(L276,2)*ROUND(G276,3),2)</f>
        <v>0</v>
      </c>
      <c r="N276" s="38" t="s">
        <v>55</v>
      </c>
      <c r="O276">
        <f>(M276*21)/100</f>
        <v>0</v>
      </c>
      <c r="P276" t="s">
        <v>27</v>
      </c>
    </row>
    <row r="277" spans="1:16" ht="12.5" x14ac:dyDescent="0.25">
      <c r="A277" s="37" t="s">
        <v>56</v>
      </c>
      <c r="E277" s="41" t="s">
        <v>52</v>
      </c>
    </row>
    <row r="278" spans="1:16" ht="13" x14ac:dyDescent="0.25">
      <c r="A278" s="37" t="s">
        <v>57</v>
      </c>
      <c r="E278" s="42" t="s">
        <v>622</v>
      </c>
    </row>
    <row r="279" spans="1:16" ht="12.5" x14ac:dyDescent="0.25">
      <c r="A279" t="s">
        <v>59</v>
      </c>
      <c r="E279" s="41" t="s">
        <v>637</v>
      </c>
    </row>
    <row r="280" spans="1:16" ht="12.5" x14ac:dyDescent="0.25">
      <c r="A280" t="s">
        <v>49</v>
      </c>
      <c r="B280" s="36" t="s">
        <v>292</v>
      </c>
      <c r="C280" s="36" t="s">
        <v>293</v>
      </c>
      <c r="D280" s="37" t="s">
        <v>52</v>
      </c>
      <c r="E280" s="13" t="s">
        <v>586</v>
      </c>
      <c r="F280" s="38" t="s">
        <v>211</v>
      </c>
      <c r="G280" s="39">
        <v>80</v>
      </c>
      <c r="H280" s="38">
        <v>2.0000000000000002E-5</v>
      </c>
      <c r="I280" s="38">
        <f>ROUND(G280*H280,6)</f>
        <v>1.6000000000000001E-3</v>
      </c>
      <c r="L280" s="40">
        <v>0</v>
      </c>
      <c r="M280" s="34">
        <f>ROUND(ROUND(L280,2)*ROUND(G280,3),2)</f>
        <v>0</v>
      </c>
      <c r="N280" s="38" t="s">
        <v>55</v>
      </c>
      <c r="O280">
        <f>(M280*21)/100</f>
        <v>0</v>
      </c>
      <c r="P280" t="s">
        <v>27</v>
      </c>
    </row>
    <row r="281" spans="1:16" ht="12.5" x14ac:dyDescent="0.25">
      <c r="A281" s="37" t="s">
        <v>56</v>
      </c>
      <c r="E281" s="41" t="s">
        <v>52</v>
      </c>
    </row>
    <row r="282" spans="1:16" ht="13" x14ac:dyDescent="0.25">
      <c r="A282" s="37" t="s">
        <v>57</v>
      </c>
      <c r="E282" s="42" t="s">
        <v>610</v>
      </c>
    </row>
    <row r="283" spans="1:16" ht="12.5" x14ac:dyDescent="0.25">
      <c r="A283" t="s">
        <v>59</v>
      </c>
      <c r="E283" s="41" t="s">
        <v>52</v>
      </c>
    </row>
    <row r="284" spans="1:16" ht="25" x14ac:dyDescent="0.25">
      <c r="A284" t="s">
        <v>49</v>
      </c>
      <c r="B284" s="36" t="s">
        <v>295</v>
      </c>
      <c r="C284" s="36" t="s">
        <v>296</v>
      </c>
      <c r="D284" s="37" t="s">
        <v>52</v>
      </c>
      <c r="E284" s="13" t="s">
        <v>403</v>
      </c>
      <c r="F284" s="38" t="s">
        <v>404</v>
      </c>
      <c r="G284" s="39">
        <v>10</v>
      </c>
      <c r="H284" s="38">
        <v>0</v>
      </c>
      <c r="I284" s="38">
        <f>ROUND(G284*H284,6)</f>
        <v>0</v>
      </c>
      <c r="L284" s="40">
        <v>0</v>
      </c>
      <c r="M284" s="34">
        <f>ROUND(ROUND(L284,2)*ROUND(G284,3),2)</f>
        <v>0</v>
      </c>
      <c r="N284" s="38" t="s">
        <v>55</v>
      </c>
      <c r="O284">
        <f>(M284*21)/100</f>
        <v>0</v>
      </c>
      <c r="P284" t="s">
        <v>27</v>
      </c>
    </row>
    <row r="285" spans="1:16" ht="12.5" x14ac:dyDescent="0.25">
      <c r="A285" s="37" t="s">
        <v>56</v>
      </c>
      <c r="E285" s="41" t="s">
        <v>52</v>
      </c>
    </row>
    <row r="286" spans="1:16" ht="26" x14ac:dyDescent="0.25">
      <c r="A286" s="37" t="s">
        <v>57</v>
      </c>
      <c r="E286" s="42" t="s">
        <v>638</v>
      </c>
    </row>
    <row r="287" spans="1:16" ht="237.5" x14ac:dyDescent="0.25">
      <c r="A287" t="s">
        <v>59</v>
      </c>
      <c r="E287" s="41" t="s">
        <v>588</v>
      </c>
    </row>
    <row r="288" spans="1:16" ht="25" x14ac:dyDescent="0.25">
      <c r="A288" t="s">
        <v>49</v>
      </c>
      <c r="B288" s="36" t="s">
        <v>298</v>
      </c>
      <c r="C288" s="36" t="s">
        <v>299</v>
      </c>
      <c r="D288" s="37" t="s">
        <v>52</v>
      </c>
      <c r="E288" s="13" t="s">
        <v>589</v>
      </c>
      <c r="F288" s="38" t="s">
        <v>404</v>
      </c>
      <c r="G288" s="39">
        <v>0.70399999999999996</v>
      </c>
      <c r="H288" s="38">
        <v>0</v>
      </c>
      <c r="I288" s="38">
        <f>ROUND(G288*H288,6)</f>
        <v>0</v>
      </c>
      <c r="L288" s="40">
        <v>0</v>
      </c>
      <c r="M288" s="34">
        <f>ROUND(ROUND(L288,2)*ROUND(G288,3),2)</f>
        <v>0</v>
      </c>
      <c r="N288" s="38" t="s">
        <v>55</v>
      </c>
      <c r="O288">
        <f>(M288*21)/100</f>
        <v>0</v>
      </c>
      <c r="P288" t="s">
        <v>27</v>
      </c>
    </row>
    <row r="289" spans="1:5" ht="12.5" x14ac:dyDescent="0.25">
      <c r="A289" s="37" t="s">
        <v>56</v>
      </c>
      <c r="E289" s="41" t="s">
        <v>52</v>
      </c>
    </row>
    <row r="290" spans="1:5" ht="26" x14ac:dyDescent="0.25">
      <c r="A290" s="37" t="s">
        <v>57</v>
      </c>
      <c r="E290" s="42" t="s">
        <v>639</v>
      </c>
    </row>
    <row r="291" spans="1:5" ht="225" x14ac:dyDescent="0.25">
      <c r="A291" t="s">
        <v>59</v>
      </c>
      <c r="E291" s="41" t="s">
        <v>591</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T70"/>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425</v>
      </c>
      <c r="M3" s="43">
        <f>Rekapitulace!C12</f>
        <v>0</v>
      </c>
      <c r="N3" s="25" t="s">
        <v>0</v>
      </c>
      <c r="O3" t="s">
        <v>23</v>
      </c>
      <c r="P3" t="s">
        <v>27</v>
      </c>
    </row>
    <row r="4" spans="1:20" ht="32" customHeight="1" x14ac:dyDescent="0.25">
      <c r="A4" s="28" t="s">
        <v>20</v>
      </c>
      <c r="B4" s="29" t="s">
        <v>28</v>
      </c>
      <c r="C4" s="2" t="s">
        <v>425</v>
      </c>
      <c r="D4" s="9"/>
      <c r="E4" s="3" t="s">
        <v>426</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COUNTIFS(L8:L67,"=0",A8:A67,"P")+COUNTIFS(L8:L67,"",A8:A67,"P")+SUM(Q8:Q67)</f>
        <v>15</v>
      </c>
    </row>
    <row r="8" spans="1:20" ht="13" x14ac:dyDescent="0.3">
      <c r="A8" t="s">
        <v>44</v>
      </c>
      <c r="C8" s="30" t="s">
        <v>642</v>
      </c>
      <c r="E8" s="32" t="s">
        <v>641</v>
      </c>
      <c r="J8" s="31">
        <f>0+J9+J14</f>
        <v>0</v>
      </c>
      <c r="K8" s="31">
        <f>0+K9+K14</f>
        <v>0</v>
      </c>
      <c r="L8" s="31">
        <f>0+L9+L14</f>
        <v>0</v>
      </c>
      <c r="M8" s="31">
        <f>0+M9+M14</f>
        <v>0</v>
      </c>
    </row>
    <row r="9" spans="1:20" ht="13" x14ac:dyDescent="0.3">
      <c r="A9" t="s">
        <v>46</v>
      </c>
      <c r="C9" s="33" t="s">
        <v>430</v>
      </c>
      <c r="E9" s="35" t="s">
        <v>431</v>
      </c>
      <c r="J9" s="34">
        <f>0</f>
        <v>0</v>
      </c>
      <c r="K9" s="34">
        <f>0</f>
        <v>0</v>
      </c>
      <c r="L9" s="34">
        <f>0+L10</f>
        <v>0</v>
      </c>
      <c r="M9" s="34">
        <f>0+M10</f>
        <v>0</v>
      </c>
    </row>
    <row r="10" spans="1:20" ht="25" x14ac:dyDescent="0.25">
      <c r="A10" t="s">
        <v>49</v>
      </c>
      <c r="B10" s="36" t="s">
        <v>50</v>
      </c>
      <c r="C10" s="36" t="s">
        <v>51</v>
      </c>
      <c r="D10" s="37" t="s">
        <v>52</v>
      </c>
      <c r="E10" s="13" t="s">
        <v>403</v>
      </c>
      <c r="F10" s="38" t="s">
        <v>404</v>
      </c>
      <c r="G10" s="39">
        <v>9</v>
      </c>
      <c r="H10" s="38">
        <v>0</v>
      </c>
      <c r="I10" s="38">
        <f>ROUND(G10*H10,6)</f>
        <v>0</v>
      </c>
      <c r="L10" s="40">
        <v>0</v>
      </c>
      <c r="M10" s="34">
        <f>ROUND(ROUND(L10,2)*ROUND(G10,3),2)</f>
        <v>0</v>
      </c>
      <c r="N10" s="38" t="s">
        <v>55</v>
      </c>
      <c r="O10">
        <f>(M10*21)/100</f>
        <v>0</v>
      </c>
      <c r="P10" t="s">
        <v>27</v>
      </c>
    </row>
    <row r="11" spans="1:20" ht="12.5" x14ac:dyDescent="0.25">
      <c r="A11" s="37" t="s">
        <v>56</v>
      </c>
      <c r="E11" s="41" t="s">
        <v>52</v>
      </c>
    </row>
    <row r="12" spans="1:20" ht="26" x14ac:dyDescent="0.25">
      <c r="A12" s="37" t="s">
        <v>57</v>
      </c>
      <c r="E12" s="42" t="s">
        <v>643</v>
      </c>
    </row>
    <row r="13" spans="1:20" ht="237.5" x14ac:dyDescent="0.25">
      <c r="A13" t="s">
        <v>59</v>
      </c>
      <c r="E13" s="41" t="s">
        <v>588</v>
      </c>
    </row>
    <row r="14" spans="1:20" ht="13" x14ac:dyDescent="0.3">
      <c r="A14" t="s">
        <v>46</v>
      </c>
      <c r="C14" s="33" t="s">
        <v>84</v>
      </c>
      <c r="E14" s="35" t="s">
        <v>644</v>
      </c>
      <c r="J14" s="34">
        <f>0</f>
        <v>0</v>
      </c>
      <c r="K14" s="34">
        <f>0</f>
        <v>0</v>
      </c>
      <c r="L14" s="34">
        <f>0+L15+L19+L23+L27+L31+L35+L39+L43+L47+L51+L55+L59+L63+L67</f>
        <v>0</v>
      </c>
      <c r="M14" s="34">
        <f>0+M15+M19+M23+M27+M31+M35+M39+M43+M47+M51+M55+M59+M63+M67</f>
        <v>0</v>
      </c>
    </row>
    <row r="15" spans="1:20" ht="12.5" x14ac:dyDescent="0.25">
      <c r="A15" t="s">
        <v>49</v>
      </c>
      <c r="B15" s="36" t="s">
        <v>27</v>
      </c>
      <c r="C15" s="36" t="s">
        <v>61</v>
      </c>
      <c r="D15" s="37" t="s">
        <v>52</v>
      </c>
      <c r="E15" s="13" t="s">
        <v>645</v>
      </c>
      <c r="F15" s="38" t="s">
        <v>211</v>
      </c>
      <c r="G15" s="39">
        <v>30</v>
      </c>
      <c r="H15" s="38">
        <v>0</v>
      </c>
      <c r="I15" s="38">
        <f>ROUND(G15*H15,6)</f>
        <v>0</v>
      </c>
      <c r="L15" s="40">
        <v>0</v>
      </c>
      <c r="M15" s="34">
        <f>ROUND(ROUND(L15,2)*ROUND(G15,3),2)</f>
        <v>0</v>
      </c>
      <c r="N15" s="38" t="s">
        <v>55</v>
      </c>
      <c r="O15">
        <f>(M15*21)/100</f>
        <v>0</v>
      </c>
      <c r="P15" t="s">
        <v>27</v>
      </c>
    </row>
    <row r="16" spans="1:20" ht="12.5" x14ac:dyDescent="0.25">
      <c r="A16" s="37" t="s">
        <v>56</v>
      </c>
      <c r="E16" s="41" t="s">
        <v>52</v>
      </c>
    </row>
    <row r="17" spans="1:16" ht="13" x14ac:dyDescent="0.25">
      <c r="A17" s="37" t="s">
        <v>57</v>
      </c>
      <c r="E17" s="42" t="s">
        <v>646</v>
      </c>
    </row>
    <row r="18" spans="1:16" ht="12.5" x14ac:dyDescent="0.25">
      <c r="A18" t="s">
        <v>59</v>
      </c>
      <c r="E18" s="41" t="s">
        <v>52</v>
      </c>
    </row>
    <row r="19" spans="1:16" ht="12.5" x14ac:dyDescent="0.25">
      <c r="A19" t="s">
        <v>49</v>
      </c>
      <c r="B19" s="36" t="s">
        <v>26</v>
      </c>
      <c r="C19" s="36" t="s">
        <v>65</v>
      </c>
      <c r="D19" s="37" t="s">
        <v>52</v>
      </c>
      <c r="E19" s="13" t="s">
        <v>647</v>
      </c>
      <c r="F19" s="38" t="s">
        <v>63</v>
      </c>
      <c r="G19" s="39">
        <v>1</v>
      </c>
      <c r="H19" s="38">
        <v>0</v>
      </c>
      <c r="I19" s="38">
        <f>ROUND(G19*H19,6)</f>
        <v>0</v>
      </c>
      <c r="L19" s="40">
        <v>0</v>
      </c>
      <c r="M19" s="34">
        <f>ROUND(ROUND(L19,2)*ROUND(G19,3),2)</f>
        <v>0</v>
      </c>
      <c r="N19" s="38" t="s">
        <v>55</v>
      </c>
      <c r="O19">
        <f>(M19*21)/100</f>
        <v>0</v>
      </c>
      <c r="P19" t="s">
        <v>27</v>
      </c>
    </row>
    <row r="20" spans="1:16" ht="12.5" x14ac:dyDescent="0.25">
      <c r="A20" s="37" t="s">
        <v>56</v>
      </c>
      <c r="E20" s="41" t="s">
        <v>52</v>
      </c>
    </row>
    <row r="21" spans="1:16" ht="13" x14ac:dyDescent="0.25">
      <c r="A21" s="37" t="s">
        <v>57</v>
      </c>
      <c r="E21" s="42" t="s">
        <v>648</v>
      </c>
    </row>
    <row r="22" spans="1:16" ht="12.5" x14ac:dyDescent="0.25">
      <c r="A22" t="s">
        <v>59</v>
      </c>
      <c r="E22" s="41" t="s">
        <v>52</v>
      </c>
    </row>
    <row r="23" spans="1:16" ht="12.5" x14ac:dyDescent="0.25">
      <c r="A23" t="s">
        <v>49</v>
      </c>
      <c r="B23" s="36" t="s">
        <v>68</v>
      </c>
      <c r="C23" s="36" t="s">
        <v>69</v>
      </c>
      <c r="D23" s="37" t="s">
        <v>52</v>
      </c>
      <c r="E23" s="13" t="s">
        <v>649</v>
      </c>
      <c r="F23" s="38" t="s">
        <v>63</v>
      </c>
      <c r="G23" s="39">
        <v>2</v>
      </c>
      <c r="H23" s="38">
        <v>0</v>
      </c>
      <c r="I23" s="38">
        <f>ROUND(G23*H23,6)</f>
        <v>0</v>
      </c>
      <c r="L23" s="40">
        <v>0</v>
      </c>
      <c r="M23" s="34">
        <f>ROUND(ROUND(L23,2)*ROUND(G23,3),2)</f>
        <v>0</v>
      </c>
      <c r="N23" s="38" t="s">
        <v>55</v>
      </c>
      <c r="O23">
        <f>(M23*21)/100</f>
        <v>0</v>
      </c>
      <c r="P23" t="s">
        <v>27</v>
      </c>
    </row>
    <row r="24" spans="1:16" ht="12.5" x14ac:dyDescent="0.25">
      <c r="A24" s="37" t="s">
        <v>56</v>
      </c>
      <c r="E24" s="41" t="s">
        <v>52</v>
      </c>
    </row>
    <row r="25" spans="1:16" ht="13" x14ac:dyDescent="0.25">
      <c r="A25" s="37" t="s">
        <v>57</v>
      </c>
      <c r="E25" s="42" t="s">
        <v>650</v>
      </c>
    </row>
    <row r="26" spans="1:16" ht="12.5" x14ac:dyDescent="0.25">
      <c r="A26" t="s">
        <v>59</v>
      </c>
      <c r="E26" s="41" t="s">
        <v>52</v>
      </c>
    </row>
    <row r="27" spans="1:16" ht="12.5" x14ac:dyDescent="0.25">
      <c r="A27" t="s">
        <v>49</v>
      </c>
      <c r="B27" s="36" t="s">
        <v>71</v>
      </c>
      <c r="C27" s="36" t="s">
        <v>72</v>
      </c>
      <c r="D27" s="37" t="s">
        <v>52</v>
      </c>
      <c r="E27" s="13" t="s">
        <v>651</v>
      </c>
      <c r="F27" s="38" t="s">
        <v>211</v>
      </c>
      <c r="G27" s="39">
        <v>100</v>
      </c>
      <c r="H27" s="38">
        <v>0</v>
      </c>
      <c r="I27" s="38">
        <f>ROUND(G27*H27,6)</f>
        <v>0</v>
      </c>
      <c r="L27" s="40">
        <v>0</v>
      </c>
      <c r="M27" s="34">
        <f>ROUND(ROUND(L27,2)*ROUND(G27,3),2)</f>
        <v>0</v>
      </c>
      <c r="N27" s="38" t="s">
        <v>55</v>
      </c>
      <c r="O27">
        <f>(M27*21)/100</f>
        <v>0</v>
      </c>
      <c r="P27" t="s">
        <v>27</v>
      </c>
    </row>
    <row r="28" spans="1:16" ht="12.5" x14ac:dyDescent="0.25">
      <c r="A28" s="37" t="s">
        <v>56</v>
      </c>
      <c r="E28" s="41" t="s">
        <v>52</v>
      </c>
    </row>
    <row r="29" spans="1:16" ht="13" x14ac:dyDescent="0.25">
      <c r="A29" s="37" t="s">
        <v>57</v>
      </c>
      <c r="E29" s="42" t="s">
        <v>652</v>
      </c>
    </row>
    <row r="30" spans="1:16" ht="12.5" x14ac:dyDescent="0.25">
      <c r="A30" t="s">
        <v>59</v>
      </c>
      <c r="E30" s="41" t="s">
        <v>52</v>
      </c>
    </row>
    <row r="31" spans="1:16" ht="12.5" x14ac:dyDescent="0.25">
      <c r="A31" t="s">
        <v>49</v>
      </c>
      <c r="B31" s="36" t="s">
        <v>74</v>
      </c>
      <c r="C31" s="36" t="s">
        <v>75</v>
      </c>
      <c r="D31" s="37" t="s">
        <v>52</v>
      </c>
      <c r="E31" s="13" t="s">
        <v>653</v>
      </c>
      <c r="F31" s="38" t="s">
        <v>211</v>
      </c>
      <c r="G31" s="39">
        <v>20</v>
      </c>
      <c r="H31" s="38">
        <v>0</v>
      </c>
      <c r="I31" s="38">
        <f>ROUND(G31*H31,6)</f>
        <v>0</v>
      </c>
      <c r="L31" s="40">
        <v>0</v>
      </c>
      <c r="M31" s="34">
        <f>ROUND(ROUND(L31,2)*ROUND(G31,3),2)</f>
        <v>0</v>
      </c>
      <c r="N31" s="38" t="s">
        <v>55</v>
      </c>
      <c r="O31">
        <f>(M31*21)/100</f>
        <v>0</v>
      </c>
      <c r="P31" t="s">
        <v>27</v>
      </c>
    </row>
    <row r="32" spans="1:16" ht="12.5" x14ac:dyDescent="0.25">
      <c r="A32" s="37" t="s">
        <v>56</v>
      </c>
      <c r="E32" s="41" t="s">
        <v>52</v>
      </c>
    </row>
    <row r="33" spans="1:16" ht="13" x14ac:dyDescent="0.25">
      <c r="A33" s="37" t="s">
        <v>57</v>
      </c>
      <c r="E33" s="42" t="s">
        <v>654</v>
      </c>
    </row>
    <row r="34" spans="1:16" ht="12.5" x14ac:dyDescent="0.25">
      <c r="A34" t="s">
        <v>59</v>
      </c>
      <c r="E34" s="41" t="s">
        <v>52</v>
      </c>
    </row>
    <row r="35" spans="1:16" ht="12.5" x14ac:dyDescent="0.25">
      <c r="A35" t="s">
        <v>49</v>
      </c>
      <c r="B35" s="36" t="s">
        <v>77</v>
      </c>
      <c r="C35" s="36" t="s">
        <v>78</v>
      </c>
      <c r="D35" s="37" t="s">
        <v>52</v>
      </c>
      <c r="E35" s="13" t="s">
        <v>655</v>
      </c>
      <c r="F35" s="38" t="s">
        <v>63</v>
      </c>
      <c r="G35" s="39">
        <v>1</v>
      </c>
      <c r="H35" s="38">
        <v>0</v>
      </c>
      <c r="I35" s="38">
        <f>ROUND(G35*H35,6)</f>
        <v>0</v>
      </c>
      <c r="L35" s="40">
        <v>0</v>
      </c>
      <c r="M35" s="34">
        <f>ROUND(ROUND(L35,2)*ROUND(G35,3),2)</f>
        <v>0</v>
      </c>
      <c r="N35" s="38" t="s">
        <v>55</v>
      </c>
      <c r="O35">
        <f>(M35*21)/100</f>
        <v>0</v>
      </c>
      <c r="P35" t="s">
        <v>27</v>
      </c>
    </row>
    <row r="36" spans="1:16" ht="12.5" x14ac:dyDescent="0.25">
      <c r="A36" s="37" t="s">
        <v>56</v>
      </c>
      <c r="E36" s="41" t="s">
        <v>52</v>
      </c>
    </row>
    <row r="37" spans="1:16" ht="13" x14ac:dyDescent="0.25">
      <c r="A37" s="37" t="s">
        <v>57</v>
      </c>
      <c r="E37" s="42" t="s">
        <v>648</v>
      </c>
    </row>
    <row r="38" spans="1:16" ht="12.5" x14ac:dyDescent="0.25">
      <c r="A38" t="s">
        <v>59</v>
      </c>
      <c r="E38" s="41" t="s">
        <v>52</v>
      </c>
    </row>
    <row r="39" spans="1:16" ht="12.5" x14ac:dyDescent="0.25">
      <c r="A39" t="s">
        <v>49</v>
      </c>
      <c r="B39" s="36" t="s">
        <v>80</v>
      </c>
      <c r="C39" s="36" t="s">
        <v>81</v>
      </c>
      <c r="D39" s="37" t="s">
        <v>52</v>
      </c>
      <c r="E39" s="13" t="s">
        <v>656</v>
      </c>
      <c r="F39" s="38" t="s">
        <v>63</v>
      </c>
      <c r="G39" s="39">
        <v>1</v>
      </c>
      <c r="H39" s="38">
        <v>0</v>
      </c>
      <c r="I39" s="38">
        <f>ROUND(G39*H39,6)</f>
        <v>0</v>
      </c>
      <c r="L39" s="40">
        <v>0</v>
      </c>
      <c r="M39" s="34">
        <f>ROUND(ROUND(L39,2)*ROUND(G39,3),2)</f>
        <v>0</v>
      </c>
      <c r="N39" s="38" t="s">
        <v>55</v>
      </c>
      <c r="O39">
        <f>(M39*21)/100</f>
        <v>0</v>
      </c>
      <c r="P39" t="s">
        <v>27</v>
      </c>
    </row>
    <row r="40" spans="1:16" ht="12.5" x14ac:dyDescent="0.25">
      <c r="A40" s="37" t="s">
        <v>56</v>
      </c>
      <c r="E40" s="41" t="s">
        <v>52</v>
      </c>
    </row>
    <row r="41" spans="1:16" ht="13" x14ac:dyDescent="0.25">
      <c r="A41" s="37" t="s">
        <v>57</v>
      </c>
      <c r="E41" s="42" t="s">
        <v>648</v>
      </c>
    </row>
    <row r="42" spans="1:16" ht="12.5" x14ac:dyDescent="0.25">
      <c r="A42" t="s">
        <v>59</v>
      </c>
      <c r="E42" s="41" t="s">
        <v>52</v>
      </c>
    </row>
    <row r="43" spans="1:16" ht="12.5" x14ac:dyDescent="0.25">
      <c r="A43" t="s">
        <v>49</v>
      </c>
      <c r="B43" s="36" t="s">
        <v>84</v>
      </c>
      <c r="C43" s="36" t="s">
        <v>85</v>
      </c>
      <c r="D43" s="37" t="s">
        <v>52</v>
      </c>
      <c r="E43" s="13" t="s">
        <v>657</v>
      </c>
      <c r="F43" s="38" t="s">
        <v>320</v>
      </c>
      <c r="G43" s="39">
        <v>4.9000000000000004</v>
      </c>
      <c r="H43" s="38">
        <v>0</v>
      </c>
      <c r="I43" s="38">
        <f>ROUND(G43*H43,6)</f>
        <v>0</v>
      </c>
      <c r="L43" s="40">
        <v>0</v>
      </c>
      <c r="M43" s="34">
        <f>ROUND(ROUND(L43,2)*ROUND(G43,3),2)</f>
        <v>0</v>
      </c>
      <c r="N43" s="38" t="s">
        <v>55</v>
      </c>
      <c r="O43">
        <f>(M43*21)/100</f>
        <v>0</v>
      </c>
      <c r="P43" t="s">
        <v>27</v>
      </c>
    </row>
    <row r="44" spans="1:16" ht="12.5" x14ac:dyDescent="0.25">
      <c r="A44" s="37" t="s">
        <v>56</v>
      </c>
      <c r="E44" s="41" t="s">
        <v>52</v>
      </c>
    </row>
    <row r="45" spans="1:16" ht="13" x14ac:dyDescent="0.25">
      <c r="A45" s="37" t="s">
        <v>57</v>
      </c>
      <c r="E45" s="42" t="s">
        <v>658</v>
      </c>
    </row>
    <row r="46" spans="1:16" ht="12.5" x14ac:dyDescent="0.25">
      <c r="A46" t="s">
        <v>59</v>
      </c>
      <c r="E46" s="41" t="s">
        <v>52</v>
      </c>
    </row>
    <row r="47" spans="1:16" ht="12.5" x14ac:dyDescent="0.25">
      <c r="A47" t="s">
        <v>49</v>
      </c>
      <c r="B47" s="36" t="s">
        <v>88</v>
      </c>
      <c r="C47" s="36" t="s">
        <v>89</v>
      </c>
      <c r="D47" s="37" t="s">
        <v>52</v>
      </c>
      <c r="E47" s="13" t="s">
        <v>659</v>
      </c>
      <c r="F47" s="38" t="s">
        <v>320</v>
      </c>
      <c r="G47" s="39">
        <v>4.5</v>
      </c>
      <c r="H47" s="38">
        <v>0</v>
      </c>
      <c r="I47" s="38">
        <f>ROUND(G47*H47,6)</f>
        <v>0</v>
      </c>
      <c r="L47" s="40">
        <v>0</v>
      </c>
      <c r="M47" s="34">
        <f>ROUND(ROUND(L47,2)*ROUND(G47,3),2)</f>
        <v>0</v>
      </c>
      <c r="N47" s="38" t="s">
        <v>55</v>
      </c>
      <c r="O47">
        <f>(M47*21)/100</f>
        <v>0</v>
      </c>
      <c r="P47" t="s">
        <v>27</v>
      </c>
    </row>
    <row r="48" spans="1:16" ht="12.5" x14ac:dyDescent="0.25">
      <c r="A48" s="37" t="s">
        <v>56</v>
      </c>
      <c r="E48" s="41" t="s">
        <v>52</v>
      </c>
    </row>
    <row r="49" spans="1:16" ht="13" x14ac:dyDescent="0.25">
      <c r="A49" s="37" t="s">
        <v>57</v>
      </c>
      <c r="E49" s="42" t="s">
        <v>660</v>
      </c>
    </row>
    <row r="50" spans="1:16" ht="50" x14ac:dyDescent="0.25">
      <c r="A50" t="s">
        <v>59</v>
      </c>
      <c r="E50" s="41" t="s">
        <v>661</v>
      </c>
    </row>
    <row r="51" spans="1:16" ht="12.5" x14ac:dyDescent="0.25">
      <c r="A51" t="s">
        <v>49</v>
      </c>
      <c r="B51" s="36" t="s">
        <v>92</v>
      </c>
      <c r="C51" s="36" t="s">
        <v>93</v>
      </c>
      <c r="D51" s="37" t="s">
        <v>52</v>
      </c>
      <c r="E51" s="13" t="s">
        <v>662</v>
      </c>
      <c r="F51" s="38" t="s">
        <v>63</v>
      </c>
      <c r="G51" s="39">
        <v>1</v>
      </c>
      <c r="H51" s="38">
        <v>0</v>
      </c>
      <c r="I51" s="38">
        <f>ROUND(G51*H51,6)</f>
        <v>0</v>
      </c>
      <c r="L51" s="40">
        <v>0</v>
      </c>
      <c r="M51" s="34">
        <f>ROUND(ROUND(L51,2)*ROUND(G51,3),2)</f>
        <v>0</v>
      </c>
      <c r="N51" s="38" t="s">
        <v>55</v>
      </c>
      <c r="O51">
        <f>(M51*21)/100</f>
        <v>0</v>
      </c>
      <c r="P51" t="s">
        <v>27</v>
      </c>
    </row>
    <row r="52" spans="1:16" ht="12.5" x14ac:dyDescent="0.25">
      <c r="A52" s="37" t="s">
        <v>56</v>
      </c>
      <c r="E52" s="41" t="s">
        <v>52</v>
      </c>
    </row>
    <row r="53" spans="1:16" ht="13" x14ac:dyDescent="0.25">
      <c r="A53" s="37" t="s">
        <v>57</v>
      </c>
      <c r="E53" s="42" t="s">
        <v>648</v>
      </c>
    </row>
    <row r="54" spans="1:16" ht="12.5" x14ac:dyDescent="0.25">
      <c r="A54" t="s">
        <v>59</v>
      </c>
      <c r="E54" s="41" t="s">
        <v>52</v>
      </c>
    </row>
    <row r="55" spans="1:16" ht="12.5" x14ac:dyDescent="0.25">
      <c r="A55" t="s">
        <v>49</v>
      </c>
      <c r="B55" s="36" t="s">
        <v>95</v>
      </c>
      <c r="C55" s="36" t="s">
        <v>96</v>
      </c>
      <c r="D55" s="37" t="s">
        <v>52</v>
      </c>
      <c r="E55" s="13" t="s">
        <v>663</v>
      </c>
      <c r="F55" s="38" t="s">
        <v>63</v>
      </c>
      <c r="G55" s="39">
        <v>1</v>
      </c>
      <c r="H55" s="38">
        <v>0</v>
      </c>
      <c r="I55" s="38">
        <f>ROUND(G55*H55,6)</f>
        <v>0</v>
      </c>
      <c r="L55" s="40">
        <v>0</v>
      </c>
      <c r="M55" s="34">
        <f>ROUND(ROUND(L55,2)*ROUND(G55,3),2)</f>
        <v>0</v>
      </c>
      <c r="N55" s="38" t="s">
        <v>55</v>
      </c>
      <c r="O55">
        <f>(M55*21)/100</f>
        <v>0</v>
      </c>
      <c r="P55" t="s">
        <v>27</v>
      </c>
    </row>
    <row r="56" spans="1:16" ht="12.5" x14ac:dyDescent="0.25">
      <c r="A56" s="37" t="s">
        <v>56</v>
      </c>
      <c r="E56" s="41" t="s">
        <v>52</v>
      </c>
    </row>
    <row r="57" spans="1:16" ht="13" x14ac:dyDescent="0.25">
      <c r="A57" s="37" t="s">
        <v>57</v>
      </c>
      <c r="E57" s="42" t="s">
        <v>648</v>
      </c>
    </row>
    <row r="58" spans="1:16" ht="12.5" x14ac:dyDescent="0.25">
      <c r="A58" t="s">
        <v>59</v>
      </c>
      <c r="E58" s="41" t="s">
        <v>52</v>
      </c>
    </row>
    <row r="59" spans="1:16" ht="12.5" x14ac:dyDescent="0.25">
      <c r="A59" t="s">
        <v>49</v>
      </c>
      <c r="B59" s="36" t="s">
        <v>99</v>
      </c>
      <c r="C59" s="36" t="s">
        <v>100</v>
      </c>
      <c r="D59" s="37" t="s">
        <v>52</v>
      </c>
      <c r="E59" s="13" t="s">
        <v>664</v>
      </c>
      <c r="F59" s="38" t="s">
        <v>63</v>
      </c>
      <c r="G59" s="39">
        <v>1</v>
      </c>
      <c r="H59" s="38">
        <v>0</v>
      </c>
      <c r="I59" s="38">
        <f>ROUND(G59*H59,6)</f>
        <v>0</v>
      </c>
      <c r="L59" s="40">
        <v>0</v>
      </c>
      <c r="M59" s="34">
        <f>ROUND(ROUND(L59,2)*ROUND(G59,3),2)</f>
        <v>0</v>
      </c>
      <c r="N59" s="38" t="s">
        <v>55</v>
      </c>
      <c r="O59">
        <f>(M59*21)/100</f>
        <v>0</v>
      </c>
      <c r="P59" t="s">
        <v>27</v>
      </c>
    </row>
    <row r="60" spans="1:16" ht="12.5" x14ac:dyDescent="0.25">
      <c r="A60" s="37" t="s">
        <v>56</v>
      </c>
      <c r="E60" s="41" t="s">
        <v>52</v>
      </c>
    </row>
    <row r="61" spans="1:16" ht="13" x14ac:dyDescent="0.25">
      <c r="A61" s="37" t="s">
        <v>57</v>
      </c>
      <c r="E61" s="42" t="s">
        <v>648</v>
      </c>
    </row>
    <row r="62" spans="1:16" ht="12.5" x14ac:dyDescent="0.25">
      <c r="A62" t="s">
        <v>59</v>
      </c>
      <c r="E62" s="41" t="s">
        <v>52</v>
      </c>
    </row>
    <row r="63" spans="1:16" ht="12.5" x14ac:dyDescent="0.25">
      <c r="A63" t="s">
        <v>49</v>
      </c>
      <c r="B63" s="36" t="s">
        <v>103</v>
      </c>
      <c r="C63" s="36" t="s">
        <v>104</v>
      </c>
      <c r="D63" s="37" t="s">
        <v>52</v>
      </c>
      <c r="E63" s="13" t="s">
        <v>665</v>
      </c>
      <c r="F63" s="38" t="s">
        <v>63</v>
      </c>
      <c r="G63" s="39">
        <v>1</v>
      </c>
      <c r="H63" s="38">
        <v>0</v>
      </c>
      <c r="I63" s="38">
        <f>ROUND(G63*H63,6)</f>
        <v>0</v>
      </c>
      <c r="L63" s="40">
        <v>0</v>
      </c>
      <c r="M63" s="34">
        <f>ROUND(ROUND(L63,2)*ROUND(G63,3),2)</f>
        <v>0</v>
      </c>
      <c r="N63" s="38" t="s">
        <v>55</v>
      </c>
      <c r="O63">
        <f>(M63*21)/100</f>
        <v>0</v>
      </c>
      <c r="P63" t="s">
        <v>27</v>
      </c>
    </row>
    <row r="64" spans="1:16" ht="12.5" x14ac:dyDescent="0.25">
      <c r="A64" s="37" t="s">
        <v>56</v>
      </c>
      <c r="E64" s="41" t="s">
        <v>52</v>
      </c>
    </row>
    <row r="65" spans="1:16" ht="13" x14ac:dyDescent="0.25">
      <c r="A65" s="37" t="s">
        <v>57</v>
      </c>
      <c r="E65" s="42" t="s">
        <v>648</v>
      </c>
    </row>
    <row r="66" spans="1:16" ht="12.5" x14ac:dyDescent="0.25">
      <c r="A66" t="s">
        <v>59</v>
      </c>
      <c r="E66" s="41" t="s">
        <v>666</v>
      </c>
    </row>
    <row r="67" spans="1:16" ht="12.5" x14ac:dyDescent="0.25">
      <c r="A67" t="s">
        <v>49</v>
      </c>
      <c r="B67" s="36" t="s">
        <v>106</v>
      </c>
      <c r="C67" s="36" t="s">
        <v>107</v>
      </c>
      <c r="D67" s="37" t="s">
        <v>52</v>
      </c>
      <c r="E67" s="13" t="s">
        <v>412</v>
      </c>
      <c r="F67" s="38" t="s">
        <v>63</v>
      </c>
      <c r="G67" s="39">
        <v>1</v>
      </c>
      <c r="H67" s="38">
        <v>0</v>
      </c>
      <c r="I67" s="38">
        <f>ROUND(G67*H67,6)</f>
        <v>0</v>
      </c>
      <c r="L67" s="40">
        <v>0</v>
      </c>
      <c r="M67" s="34">
        <f>ROUND(ROUND(L67,2)*ROUND(G67,3),2)</f>
        <v>0</v>
      </c>
      <c r="N67" s="38" t="s">
        <v>55</v>
      </c>
      <c r="O67">
        <f>(M67*21)/100</f>
        <v>0</v>
      </c>
      <c r="P67" t="s">
        <v>27</v>
      </c>
    </row>
    <row r="68" spans="1:16" ht="12.5" x14ac:dyDescent="0.25">
      <c r="A68" s="37" t="s">
        <v>56</v>
      </c>
      <c r="E68" s="41" t="s">
        <v>52</v>
      </c>
    </row>
    <row r="69" spans="1:16" ht="13" x14ac:dyDescent="0.25">
      <c r="A69" s="37" t="s">
        <v>57</v>
      </c>
      <c r="E69" s="42" t="s">
        <v>648</v>
      </c>
    </row>
    <row r="70" spans="1:16" ht="12.5" x14ac:dyDescent="0.25">
      <c r="A70" t="s">
        <v>59</v>
      </c>
      <c r="E70" s="41" t="s">
        <v>52</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43"/>
  <sheetViews>
    <sheetView tabSelected="1"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667</v>
      </c>
      <c r="M3" s="43">
        <f>Rekapitulace!C16</f>
        <v>0</v>
      </c>
      <c r="N3" s="25" t="s">
        <v>0</v>
      </c>
      <c r="O3" t="s">
        <v>23</v>
      </c>
      <c r="P3" t="s">
        <v>27</v>
      </c>
    </row>
    <row r="4" spans="1:20" ht="32" customHeight="1" x14ac:dyDescent="0.25">
      <c r="A4" s="28" t="s">
        <v>20</v>
      </c>
      <c r="B4" s="29" t="s">
        <v>28</v>
      </c>
      <c r="C4" s="2" t="s">
        <v>667</v>
      </c>
      <c r="D4" s="9"/>
      <c r="E4" s="3" t="s">
        <v>668</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COUNTIFS(L8:L40,"=0",A8:A40,"P")+COUNTIFS(L8:L40,"",A8:A40,"P")+SUM(Q8:Q40)</f>
        <v>8</v>
      </c>
    </row>
    <row r="8" spans="1:20" ht="13" x14ac:dyDescent="0.3">
      <c r="A8" t="s">
        <v>44</v>
      </c>
      <c r="C8" s="30" t="s">
        <v>671</v>
      </c>
      <c r="E8" s="32" t="s">
        <v>670</v>
      </c>
      <c r="J8" s="31">
        <f>0+J9+J14+J27</f>
        <v>0</v>
      </c>
      <c r="K8" s="31">
        <f>0+K9+K14+K27</f>
        <v>0</v>
      </c>
      <c r="L8" s="31">
        <f>0+L9+L14+L27</f>
        <v>0</v>
      </c>
      <c r="M8" s="31">
        <f>0+M9+M14+M27</f>
        <v>0</v>
      </c>
    </row>
    <row r="9" spans="1:20" ht="13" x14ac:dyDescent="0.3">
      <c r="A9" t="s">
        <v>46</v>
      </c>
      <c r="C9" s="33" t="s">
        <v>430</v>
      </c>
      <c r="E9" s="35" t="s">
        <v>431</v>
      </c>
      <c r="J9" s="34">
        <f>0</f>
        <v>0</v>
      </c>
      <c r="K9" s="34">
        <f>0</f>
        <v>0</v>
      </c>
      <c r="L9" s="34">
        <f>0+L10</f>
        <v>0</v>
      </c>
      <c r="M9" s="34">
        <f>0+M10</f>
        <v>0</v>
      </c>
    </row>
    <row r="10" spans="1:20" ht="25" x14ac:dyDescent="0.25">
      <c r="A10" t="s">
        <v>49</v>
      </c>
      <c r="B10" s="36" t="s">
        <v>50</v>
      </c>
      <c r="C10" s="36" t="s">
        <v>672</v>
      </c>
      <c r="D10" s="37" t="s">
        <v>402</v>
      </c>
      <c r="E10" s="13" t="s">
        <v>403</v>
      </c>
      <c r="F10" s="38" t="s">
        <v>404</v>
      </c>
      <c r="G10" s="39">
        <v>10.88</v>
      </c>
      <c r="H10" s="38">
        <v>0</v>
      </c>
      <c r="I10" s="38">
        <f>ROUND(G10*H10,6)</f>
        <v>0</v>
      </c>
      <c r="L10" s="40">
        <v>0</v>
      </c>
      <c r="M10" s="34">
        <f>ROUND(ROUND(L10,2)*ROUND(G10,3),2)</f>
        <v>0</v>
      </c>
      <c r="N10" s="38" t="s">
        <v>55</v>
      </c>
      <c r="O10">
        <f>(M10*21)/100</f>
        <v>0</v>
      </c>
      <c r="P10" t="s">
        <v>27</v>
      </c>
    </row>
    <row r="11" spans="1:20" ht="12.5" x14ac:dyDescent="0.25">
      <c r="A11" s="37" t="s">
        <v>56</v>
      </c>
      <c r="E11" s="41" t="s">
        <v>52</v>
      </c>
    </row>
    <row r="12" spans="1:20" ht="39" x14ac:dyDescent="0.25">
      <c r="A12" s="37" t="s">
        <v>57</v>
      </c>
      <c r="E12" s="42" t="s">
        <v>673</v>
      </c>
    </row>
    <row r="13" spans="1:20" ht="237.5" x14ac:dyDescent="0.25">
      <c r="A13" t="s">
        <v>59</v>
      </c>
      <c r="E13" s="41" t="s">
        <v>674</v>
      </c>
    </row>
    <row r="14" spans="1:20" ht="13" x14ac:dyDescent="0.3">
      <c r="A14" t="s">
        <v>46</v>
      </c>
      <c r="C14" s="33" t="s">
        <v>50</v>
      </c>
      <c r="E14" s="35" t="s">
        <v>532</v>
      </c>
      <c r="J14" s="34">
        <f>0</f>
        <v>0</v>
      </c>
      <c r="K14" s="34">
        <f>0</f>
        <v>0</v>
      </c>
      <c r="L14" s="34">
        <f>0+L15+L19+L23</f>
        <v>0</v>
      </c>
      <c r="M14" s="34">
        <f>0+M15+M19+M23</f>
        <v>0</v>
      </c>
    </row>
    <row r="15" spans="1:20" ht="12.5" x14ac:dyDescent="0.25">
      <c r="A15" t="s">
        <v>49</v>
      </c>
      <c r="B15" s="36" t="s">
        <v>27</v>
      </c>
      <c r="C15" s="36" t="s">
        <v>675</v>
      </c>
      <c r="D15" s="37" t="s">
        <v>52</v>
      </c>
      <c r="E15" s="13" t="s">
        <v>676</v>
      </c>
      <c r="F15" s="38" t="s">
        <v>320</v>
      </c>
      <c r="G15" s="39">
        <v>106.25</v>
      </c>
      <c r="H15" s="38">
        <v>0</v>
      </c>
      <c r="I15" s="38">
        <f>ROUND(G15*H15,6)</f>
        <v>0</v>
      </c>
      <c r="L15" s="40">
        <v>0</v>
      </c>
      <c r="M15" s="34">
        <f>ROUND(ROUND(L15,2)*ROUND(G15,3),2)</f>
        <v>0</v>
      </c>
      <c r="N15" s="38" t="s">
        <v>677</v>
      </c>
      <c r="O15">
        <f>(M15*21)/100</f>
        <v>0</v>
      </c>
      <c r="P15" t="s">
        <v>27</v>
      </c>
    </row>
    <row r="16" spans="1:20" ht="12.5" x14ac:dyDescent="0.25">
      <c r="A16" s="37" t="s">
        <v>56</v>
      </c>
      <c r="E16" s="41" t="s">
        <v>52</v>
      </c>
    </row>
    <row r="17" spans="1:16" ht="52" x14ac:dyDescent="0.25">
      <c r="A17" s="37" t="s">
        <v>57</v>
      </c>
      <c r="E17" s="42" t="s">
        <v>678</v>
      </c>
    </row>
    <row r="18" spans="1:16" ht="312.5" x14ac:dyDescent="0.25">
      <c r="A18" t="s">
        <v>59</v>
      </c>
      <c r="E18" s="41" t="s">
        <v>679</v>
      </c>
    </row>
    <row r="19" spans="1:16" ht="12.5" x14ac:dyDescent="0.25">
      <c r="A19" t="s">
        <v>49</v>
      </c>
      <c r="B19" s="36" t="s">
        <v>26</v>
      </c>
      <c r="C19" s="36" t="s">
        <v>680</v>
      </c>
      <c r="D19" s="37" t="s">
        <v>52</v>
      </c>
      <c r="E19" s="13" t="s">
        <v>681</v>
      </c>
      <c r="F19" s="38" t="s">
        <v>320</v>
      </c>
      <c r="G19" s="39">
        <v>99.45</v>
      </c>
      <c r="H19" s="38">
        <v>0</v>
      </c>
      <c r="I19" s="38">
        <f>ROUND(G19*H19,6)</f>
        <v>0</v>
      </c>
      <c r="L19" s="40">
        <v>0</v>
      </c>
      <c r="M19" s="34">
        <f>ROUND(ROUND(L19,2)*ROUND(G19,3),2)</f>
        <v>0</v>
      </c>
      <c r="N19" s="38" t="s">
        <v>677</v>
      </c>
      <c r="O19">
        <f>(M19*21)/100</f>
        <v>0</v>
      </c>
      <c r="P19" t="s">
        <v>27</v>
      </c>
    </row>
    <row r="20" spans="1:16" ht="12.5" x14ac:dyDescent="0.25">
      <c r="A20" s="37" t="s">
        <v>56</v>
      </c>
      <c r="E20" s="41" t="s">
        <v>52</v>
      </c>
    </row>
    <row r="21" spans="1:16" ht="91" x14ac:dyDescent="0.25">
      <c r="A21" s="37" t="s">
        <v>57</v>
      </c>
      <c r="E21" s="42" t="s">
        <v>682</v>
      </c>
    </row>
    <row r="22" spans="1:16" ht="225" x14ac:dyDescent="0.25">
      <c r="A22" t="s">
        <v>59</v>
      </c>
      <c r="E22" s="41" t="s">
        <v>683</v>
      </c>
    </row>
    <row r="23" spans="1:16" ht="12.5" x14ac:dyDescent="0.25">
      <c r="A23" t="s">
        <v>49</v>
      </c>
      <c r="B23" s="36" t="s">
        <v>68</v>
      </c>
      <c r="C23" s="36" t="s">
        <v>684</v>
      </c>
      <c r="D23" s="37" t="s">
        <v>52</v>
      </c>
      <c r="E23" s="13" t="s">
        <v>685</v>
      </c>
      <c r="F23" s="38" t="s">
        <v>320</v>
      </c>
      <c r="G23" s="39">
        <v>6.8</v>
      </c>
      <c r="H23" s="38">
        <v>0</v>
      </c>
      <c r="I23" s="38">
        <f>ROUND(G23*H23,6)</f>
        <v>0</v>
      </c>
      <c r="L23" s="40">
        <v>0</v>
      </c>
      <c r="M23" s="34">
        <f>ROUND(ROUND(L23,2)*ROUND(G23,3),2)</f>
        <v>0</v>
      </c>
      <c r="N23" s="38" t="s">
        <v>677</v>
      </c>
      <c r="O23">
        <f>(M23*21)/100</f>
        <v>0</v>
      </c>
      <c r="P23" t="s">
        <v>27</v>
      </c>
    </row>
    <row r="24" spans="1:16" ht="12.5" x14ac:dyDescent="0.25">
      <c r="A24" s="37" t="s">
        <v>56</v>
      </c>
      <c r="E24" s="41" t="s">
        <v>52</v>
      </c>
    </row>
    <row r="25" spans="1:16" ht="39" x14ac:dyDescent="0.25">
      <c r="A25" s="37" t="s">
        <v>57</v>
      </c>
      <c r="E25" s="42" t="s">
        <v>686</v>
      </c>
    </row>
    <row r="26" spans="1:16" ht="287.5" x14ac:dyDescent="0.25">
      <c r="A26" t="s">
        <v>59</v>
      </c>
      <c r="E26" s="41" t="s">
        <v>687</v>
      </c>
    </row>
    <row r="27" spans="1:16" ht="13" x14ac:dyDescent="0.3">
      <c r="A27" t="s">
        <v>46</v>
      </c>
      <c r="C27" s="33" t="s">
        <v>80</v>
      </c>
      <c r="E27" s="35" t="s">
        <v>688</v>
      </c>
      <c r="J27" s="34">
        <f>0</f>
        <v>0</v>
      </c>
      <c r="K27" s="34">
        <f>0</f>
        <v>0</v>
      </c>
      <c r="L27" s="34">
        <f>0+L28+L32+L36+L40</f>
        <v>0</v>
      </c>
      <c r="M27" s="34">
        <f>0+M28+M32+M36+M40</f>
        <v>0</v>
      </c>
    </row>
    <row r="28" spans="1:16" ht="12.5" x14ac:dyDescent="0.25">
      <c r="A28" t="s">
        <v>49</v>
      </c>
      <c r="B28" s="36" t="s">
        <v>71</v>
      </c>
      <c r="C28" s="36" t="s">
        <v>689</v>
      </c>
      <c r="D28" s="37" t="s">
        <v>52</v>
      </c>
      <c r="E28" s="13" t="s">
        <v>690</v>
      </c>
      <c r="F28" s="38" t="s">
        <v>211</v>
      </c>
      <c r="G28" s="39">
        <v>42.5</v>
      </c>
      <c r="H28" s="38">
        <v>0</v>
      </c>
      <c r="I28" s="38">
        <f>ROUND(G28*H28,6)</f>
        <v>0</v>
      </c>
      <c r="L28" s="40">
        <v>0</v>
      </c>
      <c r="M28" s="34">
        <f>ROUND(ROUND(L28,2)*ROUND(G28,3),2)</f>
        <v>0</v>
      </c>
      <c r="N28" s="38" t="s">
        <v>677</v>
      </c>
      <c r="O28">
        <f>(M28*21)/100</f>
        <v>0</v>
      </c>
      <c r="P28" t="s">
        <v>27</v>
      </c>
    </row>
    <row r="29" spans="1:16" ht="12.5" x14ac:dyDescent="0.25">
      <c r="A29" s="37" t="s">
        <v>56</v>
      </c>
      <c r="E29" s="41" t="s">
        <v>52</v>
      </c>
    </row>
    <row r="30" spans="1:16" ht="39" x14ac:dyDescent="0.25">
      <c r="A30" s="37" t="s">
        <v>57</v>
      </c>
      <c r="E30" s="42" t="s">
        <v>691</v>
      </c>
    </row>
    <row r="31" spans="1:16" ht="250" x14ac:dyDescent="0.25">
      <c r="A31" t="s">
        <v>59</v>
      </c>
      <c r="E31" s="41" t="s">
        <v>692</v>
      </c>
    </row>
    <row r="32" spans="1:16" ht="12.5" x14ac:dyDescent="0.25">
      <c r="A32" t="s">
        <v>49</v>
      </c>
      <c r="B32" s="36" t="s">
        <v>74</v>
      </c>
      <c r="C32" s="36" t="s">
        <v>693</v>
      </c>
      <c r="D32" s="37" t="s">
        <v>52</v>
      </c>
      <c r="E32" s="13" t="s">
        <v>694</v>
      </c>
      <c r="F32" s="38" t="s">
        <v>440</v>
      </c>
      <c r="G32" s="39">
        <v>4</v>
      </c>
      <c r="H32" s="38">
        <v>0</v>
      </c>
      <c r="I32" s="38">
        <f>ROUND(G32*H32,6)</f>
        <v>0</v>
      </c>
      <c r="L32" s="40">
        <v>0</v>
      </c>
      <c r="M32" s="34">
        <f>ROUND(ROUND(L32,2)*ROUND(G32,3),2)</f>
        <v>0</v>
      </c>
      <c r="N32" s="38" t="s">
        <v>677</v>
      </c>
      <c r="O32">
        <f>(M32*21)/100</f>
        <v>0</v>
      </c>
      <c r="P32" t="s">
        <v>27</v>
      </c>
    </row>
    <row r="33" spans="1:16" ht="12.5" x14ac:dyDescent="0.25">
      <c r="A33" s="37" t="s">
        <v>56</v>
      </c>
      <c r="E33" s="41" t="s">
        <v>52</v>
      </c>
    </row>
    <row r="34" spans="1:16" ht="39" x14ac:dyDescent="0.25">
      <c r="A34" s="37" t="s">
        <v>57</v>
      </c>
      <c r="E34" s="42" t="s">
        <v>695</v>
      </c>
    </row>
    <row r="35" spans="1:16" ht="387.5" x14ac:dyDescent="0.25">
      <c r="A35" t="s">
        <v>59</v>
      </c>
      <c r="E35" s="41" t="s">
        <v>696</v>
      </c>
    </row>
    <row r="36" spans="1:16" ht="12.5" x14ac:dyDescent="0.25">
      <c r="A36" t="s">
        <v>49</v>
      </c>
      <c r="B36" s="36" t="s">
        <v>77</v>
      </c>
      <c r="C36" s="36" t="s">
        <v>697</v>
      </c>
      <c r="D36" s="37" t="s">
        <v>52</v>
      </c>
      <c r="E36" s="13" t="s">
        <v>698</v>
      </c>
      <c r="F36" s="38" t="s">
        <v>211</v>
      </c>
      <c r="G36" s="39">
        <v>42.5</v>
      </c>
      <c r="H36" s="38">
        <v>0</v>
      </c>
      <c r="I36" s="38">
        <f>ROUND(G36*H36,6)</f>
        <v>0</v>
      </c>
      <c r="L36" s="40">
        <v>0</v>
      </c>
      <c r="M36" s="34">
        <f>ROUND(ROUND(L36,2)*ROUND(G36,3),2)</f>
        <v>0</v>
      </c>
      <c r="N36" s="38" t="s">
        <v>677</v>
      </c>
      <c r="O36">
        <f>(M36*21)/100</f>
        <v>0</v>
      </c>
      <c r="P36" t="s">
        <v>27</v>
      </c>
    </row>
    <row r="37" spans="1:16" ht="12.5" x14ac:dyDescent="0.25">
      <c r="A37" s="37" t="s">
        <v>56</v>
      </c>
      <c r="E37" s="41" t="s">
        <v>52</v>
      </c>
    </row>
    <row r="38" spans="1:16" ht="39" x14ac:dyDescent="0.25">
      <c r="A38" s="37" t="s">
        <v>57</v>
      </c>
      <c r="E38" s="42" t="s">
        <v>699</v>
      </c>
    </row>
    <row r="39" spans="1:16" ht="37.5" x14ac:dyDescent="0.25">
      <c r="A39" t="s">
        <v>59</v>
      </c>
      <c r="E39" s="41" t="s">
        <v>700</v>
      </c>
    </row>
    <row r="40" spans="1:16" ht="12.5" x14ac:dyDescent="0.25">
      <c r="A40" t="s">
        <v>49</v>
      </c>
      <c r="B40" s="36" t="s">
        <v>80</v>
      </c>
      <c r="C40" s="36" t="s">
        <v>701</v>
      </c>
      <c r="D40" s="37" t="s">
        <v>52</v>
      </c>
      <c r="E40" s="13" t="s">
        <v>702</v>
      </c>
      <c r="F40" s="38" t="s">
        <v>211</v>
      </c>
      <c r="G40" s="39">
        <v>42.5</v>
      </c>
      <c r="H40" s="38">
        <v>0</v>
      </c>
      <c r="I40" s="38">
        <f>ROUND(G40*H40,6)</f>
        <v>0</v>
      </c>
      <c r="L40" s="40">
        <v>0</v>
      </c>
      <c r="M40" s="34">
        <f>ROUND(ROUND(L40,2)*ROUND(G40,3),2)</f>
        <v>0</v>
      </c>
      <c r="N40" s="38" t="s">
        <v>677</v>
      </c>
      <c r="O40">
        <f>(M40*21)/100</f>
        <v>0</v>
      </c>
      <c r="P40" t="s">
        <v>27</v>
      </c>
    </row>
    <row r="41" spans="1:16" ht="12.5" x14ac:dyDescent="0.25">
      <c r="A41" s="37" t="s">
        <v>56</v>
      </c>
      <c r="E41" s="41" t="s">
        <v>52</v>
      </c>
    </row>
    <row r="42" spans="1:16" ht="39" x14ac:dyDescent="0.25">
      <c r="A42" s="37" t="s">
        <v>57</v>
      </c>
      <c r="E42" s="42" t="s">
        <v>703</v>
      </c>
    </row>
    <row r="43" spans="1:16" ht="50" x14ac:dyDescent="0.25">
      <c r="A43" t="s">
        <v>59</v>
      </c>
      <c r="E43" s="41" t="s">
        <v>704</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T63"/>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667</v>
      </c>
      <c r="M3" s="43">
        <f>Rekapitulace!C16</f>
        <v>0</v>
      </c>
      <c r="N3" s="25" t="s">
        <v>0</v>
      </c>
      <c r="O3" t="s">
        <v>23</v>
      </c>
      <c r="P3" t="s">
        <v>27</v>
      </c>
    </row>
    <row r="4" spans="1:20" ht="32" customHeight="1" x14ac:dyDescent="0.25">
      <c r="A4" s="28" t="s">
        <v>20</v>
      </c>
      <c r="B4" s="29" t="s">
        <v>28</v>
      </c>
      <c r="C4" s="2" t="s">
        <v>667</v>
      </c>
      <c r="D4" s="9"/>
      <c r="E4" s="3" t="s">
        <v>668</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COUNTIFS(L8:L60,"=0",A8:A60,"P")+COUNTIFS(L8:L60,"",A8:A60,"P")+SUM(Q8:Q60)</f>
        <v>13</v>
      </c>
    </row>
    <row r="8" spans="1:20" ht="13" x14ac:dyDescent="0.3">
      <c r="A8" t="s">
        <v>44</v>
      </c>
      <c r="C8" s="30" t="s">
        <v>707</v>
      </c>
      <c r="E8" s="32" t="s">
        <v>706</v>
      </c>
      <c r="J8" s="31">
        <f>0+J9+J14+J27</f>
        <v>0</v>
      </c>
      <c r="K8" s="31">
        <f>0+K9+K14+K27</f>
        <v>0</v>
      </c>
      <c r="L8" s="31">
        <f>0+L9+L14+L27</f>
        <v>0</v>
      </c>
      <c r="M8" s="31">
        <f>0+M9+M14+M27</f>
        <v>0</v>
      </c>
    </row>
    <row r="9" spans="1:20" ht="13" x14ac:dyDescent="0.3">
      <c r="A9" t="s">
        <v>46</v>
      </c>
      <c r="C9" s="33" t="s">
        <v>430</v>
      </c>
      <c r="E9" s="35" t="s">
        <v>431</v>
      </c>
      <c r="J9" s="34">
        <f>0</f>
        <v>0</v>
      </c>
      <c r="K9" s="34">
        <f>0</f>
        <v>0</v>
      </c>
      <c r="L9" s="34">
        <f>0+L10</f>
        <v>0</v>
      </c>
      <c r="M9" s="34">
        <f>0+M10</f>
        <v>0</v>
      </c>
    </row>
    <row r="10" spans="1:20" ht="25" x14ac:dyDescent="0.25">
      <c r="A10" t="s">
        <v>49</v>
      </c>
      <c r="B10" s="36" t="s">
        <v>50</v>
      </c>
      <c r="C10" s="36" t="s">
        <v>672</v>
      </c>
      <c r="D10" s="37" t="s">
        <v>52</v>
      </c>
      <c r="E10" s="13" t="s">
        <v>708</v>
      </c>
      <c r="F10" s="38" t="s">
        <v>404</v>
      </c>
      <c r="G10" s="39">
        <v>0.96</v>
      </c>
      <c r="H10" s="38">
        <v>0</v>
      </c>
      <c r="I10" s="38">
        <f>ROUND(G10*H10,6)</f>
        <v>0</v>
      </c>
      <c r="L10" s="40">
        <v>0</v>
      </c>
      <c r="M10" s="34">
        <f>ROUND(ROUND(L10,2)*ROUND(G10,3),2)</f>
        <v>0</v>
      </c>
      <c r="N10" s="38" t="s">
        <v>55</v>
      </c>
      <c r="O10">
        <f>(M10*21)/100</f>
        <v>0</v>
      </c>
      <c r="P10" t="s">
        <v>27</v>
      </c>
    </row>
    <row r="11" spans="1:20" ht="12.5" x14ac:dyDescent="0.25">
      <c r="A11" s="37" t="s">
        <v>56</v>
      </c>
      <c r="E11" s="41" t="s">
        <v>52</v>
      </c>
    </row>
    <row r="12" spans="1:20" ht="39" x14ac:dyDescent="0.25">
      <c r="A12" s="37" t="s">
        <v>57</v>
      </c>
      <c r="E12" s="42" t="s">
        <v>709</v>
      </c>
    </row>
    <row r="13" spans="1:20" ht="237.5" x14ac:dyDescent="0.25">
      <c r="A13" t="s">
        <v>59</v>
      </c>
      <c r="E13" s="41" t="s">
        <v>710</v>
      </c>
    </row>
    <row r="14" spans="1:20" ht="13" x14ac:dyDescent="0.3">
      <c r="A14" t="s">
        <v>46</v>
      </c>
      <c r="C14" s="33" t="s">
        <v>50</v>
      </c>
      <c r="E14" s="35" t="s">
        <v>532</v>
      </c>
      <c r="J14" s="34">
        <f>0</f>
        <v>0</v>
      </c>
      <c r="K14" s="34">
        <f>0</f>
        <v>0</v>
      </c>
      <c r="L14" s="34">
        <f>0+L15+L19+L23</f>
        <v>0</v>
      </c>
      <c r="M14" s="34">
        <f>0+M15+M19+M23</f>
        <v>0</v>
      </c>
    </row>
    <row r="15" spans="1:20" ht="12.5" x14ac:dyDescent="0.25">
      <c r="A15" t="s">
        <v>49</v>
      </c>
      <c r="B15" s="36" t="s">
        <v>27</v>
      </c>
      <c r="C15" s="36" t="s">
        <v>675</v>
      </c>
      <c r="D15" s="37" t="s">
        <v>52</v>
      </c>
      <c r="E15" s="13" t="s">
        <v>676</v>
      </c>
      <c r="F15" s="38" t="s">
        <v>320</v>
      </c>
      <c r="G15" s="39">
        <v>15</v>
      </c>
      <c r="H15" s="38">
        <v>0</v>
      </c>
      <c r="I15" s="38">
        <f>ROUND(G15*H15,6)</f>
        <v>0</v>
      </c>
      <c r="L15" s="40">
        <v>0</v>
      </c>
      <c r="M15" s="34">
        <f>ROUND(ROUND(L15,2)*ROUND(G15,3),2)</f>
        <v>0</v>
      </c>
      <c r="N15" s="38" t="s">
        <v>677</v>
      </c>
      <c r="O15">
        <f>(M15*21)/100</f>
        <v>0</v>
      </c>
      <c r="P15" t="s">
        <v>27</v>
      </c>
    </row>
    <row r="16" spans="1:20" ht="12.5" x14ac:dyDescent="0.25">
      <c r="A16" s="37" t="s">
        <v>56</v>
      </c>
      <c r="E16" s="41" t="s">
        <v>52</v>
      </c>
    </row>
    <row r="17" spans="1:16" ht="52" x14ac:dyDescent="0.25">
      <c r="A17" s="37" t="s">
        <v>57</v>
      </c>
      <c r="E17" s="42" t="s">
        <v>711</v>
      </c>
    </row>
    <row r="18" spans="1:16" ht="312.5" x14ac:dyDescent="0.25">
      <c r="A18" t="s">
        <v>59</v>
      </c>
      <c r="E18" s="41" t="s">
        <v>712</v>
      </c>
    </row>
    <row r="19" spans="1:16" ht="12.5" x14ac:dyDescent="0.25">
      <c r="A19" t="s">
        <v>49</v>
      </c>
      <c r="B19" s="36" t="s">
        <v>26</v>
      </c>
      <c r="C19" s="36" t="s">
        <v>680</v>
      </c>
      <c r="D19" s="37" t="s">
        <v>52</v>
      </c>
      <c r="E19" s="13" t="s">
        <v>681</v>
      </c>
      <c r="F19" s="38" t="s">
        <v>320</v>
      </c>
      <c r="G19" s="39">
        <v>15</v>
      </c>
      <c r="H19" s="38">
        <v>0</v>
      </c>
      <c r="I19" s="38">
        <f>ROUND(G19*H19,6)</f>
        <v>0</v>
      </c>
      <c r="L19" s="40">
        <v>0</v>
      </c>
      <c r="M19" s="34">
        <f>ROUND(ROUND(L19,2)*ROUND(G19,3),2)</f>
        <v>0</v>
      </c>
      <c r="N19" s="38" t="s">
        <v>677</v>
      </c>
      <c r="O19">
        <f>(M19*21)/100</f>
        <v>0</v>
      </c>
      <c r="P19" t="s">
        <v>27</v>
      </c>
    </row>
    <row r="20" spans="1:16" ht="12.5" x14ac:dyDescent="0.25">
      <c r="A20" s="37" t="s">
        <v>56</v>
      </c>
      <c r="E20" s="41" t="s">
        <v>52</v>
      </c>
    </row>
    <row r="21" spans="1:16" ht="52" x14ac:dyDescent="0.25">
      <c r="A21" s="37" t="s">
        <v>57</v>
      </c>
      <c r="E21" s="42" t="s">
        <v>713</v>
      </c>
    </row>
    <row r="22" spans="1:16" ht="225" x14ac:dyDescent="0.25">
      <c r="A22" t="s">
        <v>59</v>
      </c>
      <c r="E22" s="41" t="s">
        <v>714</v>
      </c>
    </row>
    <row r="23" spans="1:16" ht="12.5" x14ac:dyDescent="0.25">
      <c r="A23" t="s">
        <v>49</v>
      </c>
      <c r="B23" s="36" t="s">
        <v>68</v>
      </c>
      <c r="C23" s="36" t="s">
        <v>684</v>
      </c>
      <c r="D23" s="37" t="s">
        <v>52</v>
      </c>
      <c r="E23" s="13" t="s">
        <v>685</v>
      </c>
      <c r="F23" s="38" t="s">
        <v>320</v>
      </c>
      <c r="G23" s="39">
        <v>0.96</v>
      </c>
      <c r="H23" s="38">
        <v>0</v>
      </c>
      <c r="I23" s="38">
        <f>ROUND(G23*H23,6)</f>
        <v>0</v>
      </c>
      <c r="L23" s="40">
        <v>0</v>
      </c>
      <c r="M23" s="34">
        <f>ROUND(ROUND(L23,2)*ROUND(G23,3),2)</f>
        <v>0</v>
      </c>
      <c r="N23" s="38" t="s">
        <v>677</v>
      </c>
      <c r="O23">
        <f>(M23*21)/100</f>
        <v>0</v>
      </c>
      <c r="P23" t="s">
        <v>27</v>
      </c>
    </row>
    <row r="24" spans="1:16" ht="12.5" x14ac:dyDescent="0.25">
      <c r="A24" s="37" t="s">
        <v>56</v>
      </c>
      <c r="E24" s="41" t="s">
        <v>52</v>
      </c>
    </row>
    <row r="25" spans="1:16" ht="39" x14ac:dyDescent="0.25">
      <c r="A25" s="37" t="s">
        <v>57</v>
      </c>
      <c r="E25" s="42" t="s">
        <v>715</v>
      </c>
    </row>
    <row r="26" spans="1:16" ht="287.5" x14ac:dyDescent="0.25">
      <c r="A26" t="s">
        <v>59</v>
      </c>
      <c r="E26" s="41" t="s">
        <v>716</v>
      </c>
    </row>
    <row r="27" spans="1:16" ht="13" x14ac:dyDescent="0.3">
      <c r="A27" t="s">
        <v>46</v>
      </c>
      <c r="C27" s="33" t="s">
        <v>80</v>
      </c>
      <c r="E27" s="35" t="s">
        <v>688</v>
      </c>
      <c r="J27" s="34">
        <f>0</f>
        <v>0</v>
      </c>
      <c r="K27" s="34">
        <f>0</f>
        <v>0</v>
      </c>
      <c r="L27" s="34">
        <f>0+L28+L32+L36+L40+L44+L48+L52+L56+L60</f>
        <v>0</v>
      </c>
      <c r="M27" s="34">
        <f>0+M28+M32+M36+M40+M44+M48+M52+M56+M60</f>
        <v>0</v>
      </c>
    </row>
    <row r="28" spans="1:16" ht="12.5" x14ac:dyDescent="0.25">
      <c r="A28" t="s">
        <v>49</v>
      </c>
      <c r="B28" s="36" t="s">
        <v>71</v>
      </c>
      <c r="C28" s="36" t="s">
        <v>717</v>
      </c>
      <c r="D28" s="37" t="s">
        <v>52</v>
      </c>
      <c r="E28" s="13" t="s">
        <v>718</v>
      </c>
      <c r="F28" s="38" t="s">
        <v>440</v>
      </c>
      <c r="G28" s="39">
        <v>1</v>
      </c>
      <c r="H28" s="38">
        <v>0</v>
      </c>
      <c r="I28" s="38">
        <f>ROUND(G28*H28,6)</f>
        <v>0</v>
      </c>
      <c r="L28" s="40">
        <v>0</v>
      </c>
      <c r="M28" s="34">
        <f>ROUND(ROUND(L28,2)*ROUND(G28,3),2)</f>
        <v>0</v>
      </c>
      <c r="N28" s="38" t="s">
        <v>677</v>
      </c>
      <c r="O28">
        <f>(M28*21)/100</f>
        <v>0</v>
      </c>
      <c r="P28" t="s">
        <v>27</v>
      </c>
    </row>
    <row r="29" spans="1:16" ht="12.5" x14ac:dyDescent="0.25">
      <c r="A29" s="37" t="s">
        <v>56</v>
      </c>
      <c r="E29" s="41" t="s">
        <v>52</v>
      </c>
    </row>
    <row r="30" spans="1:16" ht="39" x14ac:dyDescent="0.25">
      <c r="A30" s="37" t="s">
        <v>57</v>
      </c>
      <c r="E30" s="42" t="s">
        <v>719</v>
      </c>
    </row>
    <row r="31" spans="1:16" ht="50" x14ac:dyDescent="0.25">
      <c r="A31" t="s">
        <v>59</v>
      </c>
      <c r="E31" s="41" t="s">
        <v>720</v>
      </c>
    </row>
    <row r="32" spans="1:16" ht="12.5" x14ac:dyDescent="0.25">
      <c r="A32" t="s">
        <v>49</v>
      </c>
      <c r="B32" s="36" t="s">
        <v>74</v>
      </c>
      <c r="C32" s="36" t="s">
        <v>721</v>
      </c>
      <c r="D32" s="37" t="s">
        <v>52</v>
      </c>
      <c r="E32" s="13" t="s">
        <v>722</v>
      </c>
      <c r="F32" s="38" t="s">
        <v>211</v>
      </c>
      <c r="G32" s="39">
        <v>6</v>
      </c>
      <c r="H32" s="38">
        <v>0</v>
      </c>
      <c r="I32" s="38">
        <f>ROUND(G32*H32,6)</f>
        <v>0</v>
      </c>
      <c r="L32" s="40">
        <v>0</v>
      </c>
      <c r="M32" s="34">
        <f>ROUND(ROUND(L32,2)*ROUND(G32,3),2)</f>
        <v>0</v>
      </c>
      <c r="N32" s="38" t="s">
        <v>677</v>
      </c>
      <c r="O32">
        <f>(M32*21)/100</f>
        <v>0</v>
      </c>
      <c r="P32" t="s">
        <v>27</v>
      </c>
    </row>
    <row r="33" spans="1:16" ht="12.5" x14ac:dyDescent="0.25">
      <c r="A33" s="37" t="s">
        <v>56</v>
      </c>
      <c r="E33" s="41" t="s">
        <v>52</v>
      </c>
    </row>
    <row r="34" spans="1:16" ht="39" x14ac:dyDescent="0.25">
      <c r="A34" s="37" t="s">
        <v>57</v>
      </c>
      <c r="E34" s="42" t="s">
        <v>723</v>
      </c>
    </row>
    <row r="35" spans="1:16" ht="50" x14ac:dyDescent="0.25">
      <c r="A35" t="s">
        <v>59</v>
      </c>
      <c r="E35" s="41" t="s">
        <v>724</v>
      </c>
    </row>
    <row r="36" spans="1:16" ht="12.5" x14ac:dyDescent="0.25">
      <c r="A36" t="s">
        <v>49</v>
      </c>
      <c r="B36" s="36" t="s">
        <v>77</v>
      </c>
      <c r="C36" s="36" t="s">
        <v>697</v>
      </c>
      <c r="D36" s="37" t="s">
        <v>52</v>
      </c>
      <c r="E36" s="13" t="s">
        <v>698</v>
      </c>
      <c r="F36" s="38" t="s">
        <v>211</v>
      </c>
      <c r="G36" s="39">
        <v>6</v>
      </c>
      <c r="H36" s="38">
        <v>0</v>
      </c>
      <c r="I36" s="38">
        <f>ROUND(G36*H36,6)</f>
        <v>0</v>
      </c>
      <c r="L36" s="40">
        <v>0</v>
      </c>
      <c r="M36" s="34">
        <f>ROUND(ROUND(L36,2)*ROUND(G36,3),2)</f>
        <v>0</v>
      </c>
      <c r="N36" s="38" t="s">
        <v>677</v>
      </c>
      <c r="O36">
        <f>(M36*21)/100</f>
        <v>0</v>
      </c>
      <c r="P36" t="s">
        <v>27</v>
      </c>
    </row>
    <row r="37" spans="1:16" ht="12.5" x14ac:dyDescent="0.25">
      <c r="A37" s="37" t="s">
        <v>56</v>
      </c>
      <c r="E37" s="41" t="s">
        <v>52</v>
      </c>
    </row>
    <row r="38" spans="1:16" ht="39" x14ac:dyDescent="0.25">
      <c r="A38" s="37" t="s">
        <v>57</v>
      </c>
      <c r="E38" s="42" t="s">
        <v>725</v>
      </c>
    </row>
    <row r="39" spans="1:16" ht="37.5" x14ac:dyDescent="0.25">
      <c r="A39" t="s">
        <v>59</v>
      </c>
      <c r="E39" s="41" t="s">
        <v>700</v>
      </c>
    </row>
    <row r="40" spans="1:16" ht="12.5" x14ac:dyDescent="0.25">
      <c r="A40" t="s">
        <v>49</v>
      </c>
      <c r="B40" s="36" t="s">
        <v>80</v>
      </c>
      <c r="C40" s="36" t="s">
        <v>726</v>
      </c>
      <c r="D40" s="37" t="s">
        <v>52</v>
      </c>
      <c r="E40" s="13" t="s">
        <v>727</v>
      </c>
      <c r="F40" s="38" t="s">
        <v>440</v>
      </c>
      <c r="G40" s="39">
        <v>1</v>
      </c>
      <c r="H40" s="38">
        <v>0</v>
      </c>
      <c r="I40" s="38">
        <f>ROUND(G40*H40,6)</f>
        <v>0</v>
      </c>
      <c r="L40" s="40">
        <v>0</v>
      </c>
      <c r="M40" s="34">
        <f>ROUND(ROUND(L40,2)*ROUND(G40,3),2)</f>
        <v>0</v>
      </c>
      <c r="N40" s="38" t="s">
        <v>677</v>
      </c>
      <c r="O40">
        <f>(M40*21)/100</f>
        <v>0</v>
      </c>
      <c r="P40" t="s">
        <v>27</v>
      </c>
    </row>
    <row r="41" spans="1:16" ht="12.5" x14ac:dyDescent="0.25">
      <c r="A41" s="37" t="s">
        <v>56</v>
      </c>
      <c r="E41" s="41" t="s">
        <v>52</v>
      </c>
    </row>
    <row r="42" spans="1:16" ht="26" x14ac:dyDescent="0.25">
      <c r="A42" s="37" t="s">
        <v>57</v>
      </c>
      <c r="E42" s="42" t="s">
        <v>728</v>
      </c>
    </row>
    <row r="43" spans="1:16" ht="25" x14ac:dyDescent="0.25">
      <c r="A43" t="s">
        <v>59</v>
      </c>
      <c r="E43" s="41" t="s">
        <v>729</v>
      </c>
    </row>
    <row r="44" spans="1:16" ht="12.5" x14ac:dyDescent="0.25">
      <c r="A44" t="s">
        <v>49</v>
      </c>
      <c r="B44" s="36" t="s">
        <v>84</v>
      </c>
      <c r="C44" s="36" t="s">
        <v>730</v>
      </c>
      <c r="D44" s="37" t="s">
        <v>52</v>
      </c>
      <c r="E44" s="13" t="s">
        <v>731</v>
      </c>
      <c r="F44" s="38" t="s">
        <v>211</v>
      </c>
      <c r="G44" s="39">
        <v>3.5</v>
      </c>
      <c r="H44" s="38">
        <v>0</v>
      </c>
      <c r="I44" s="38">
        <f>ROUND(G44*H44,6)</f>
        <v>0</v>
      </c>
      <c r="L44" s="40">
        <v>0</v>
      </c>
      <c r="M44" s="34">
        <f>ROUND(ROUND(L44,2)*ROUND(G44,3),2)</f>
        <v>0</v>
      </c>
      <c r="N44" s="38" t="s">
        <v>677</v>
      </c>
      <c r="O44">
        <f>(M44*21)/100</f>
        <v>0</v>
      </c>
      <c r="P44" t="s">
        <v>27</v>
      </c>
    </row>
    <row r="45" spans="1:16" ht="12.5" x14ac:dyDescent="0.25">
      <c r="A45" s="37" t="s">
        <v>56</v>
      </c>
      <c r="E45" s="41" t="s">
        <v>52</v>
      </c>
    </row>
    <row r="46" spans="1:16" ht="26" x14ac:dyDescent="0.25">
      <c r="A46" s="37" t="s">
        <v>57</v>
      </c>
      <c r="E46" s="42" t="s">
        <v>732</v>
      </c>
    </row>
    <row r="47" spans="1:16" ht="75" x14ac:dyDescent="0.25">
      <c r="A47" t="s">
        <v>59</v>
      </c>
      <c r="E47" s="41" t="s">
        <v>733</v>
      </c>
    </row>
    <row r="48" spans="1:16" ht="25" x14ac:dyDescent="0.25">
      <c r="A48" t="s">
        <v>49</v>
      </c>
      <c r="B48" s="36" t="s">
        <v>88</v>
      </c>
      <c r="C48" s="36" t="s">
        <v>51</v>
      </c>
      <c r="D48" s="37" t="s">
        <v>52</v>
      </c>
      <c r="E48" s="13" t="s">
        <v>734</v>
      </c>
      <c r="F48" s="38" t="s">
        <v>211</v>
      </c>
      <c r="G48" s="39">
        <v>6</v>
      </c>
      <c r="H48" s="38">
        <v>1.3699999999999999E-3</v>
      </c>
      <c r="I48" s="38">
        <f>ROUND(G48*H48,6)</f>
        <v>8.2199999999999999E-3</v>
      </c>
      <c r="L48" s="40">
        <v>0</v>
      </c>
      <c r="M48" s="34">
        <f>ROUND(ROUND(L48,2)*ROUND(G48,3),2)</f>
        <v>0</v>
      </c>
      <c r="N48" s="38" t="s">
        <v>55</v>
      </c>
      <c r="O48">
        <f>(M48*21)/100</f>
        <v>0</v>
      </c>
      <c r="P48" t="s">
        <v>27</v>
      </c>
    </row>
    <row r="49" spans="1:16" ht="50" x14ac:dyDescent="0.25">
      <c r="A49" s="37" t="s">
        <v>56</v>
      </c>
      <c r="E49" s="41" t="s">
        <v>735</v>
      </c>
    </row>
    <row r="50" spans="1:16" ht="39" x14ac:dyDescent="0.25">
      <c r="A50" s="37" t="s">
        <v>57</v>
      </c>
      <c r="E50" s="42" t="s">
        <v>736</v>
      </c>
    </row>
    <row r="51" spans="1:16" ht="162.5" x14ac:dyDescent="0.25">
      <c r="A51" t="s">
        <v>59</v>
      </c>
      <c r="E51" s="41" t="s">
        <v>737</v>
      </c>
    </row>
    <row r="52" spans="1:16" ht="12.5" x14ac:dyDescent="0.25">
      <c r="A52" t="s">
        <v>49</v>
      </c>
      <c r="B52" s="36" t="s">
        <v>92</v>
      </c>
      <c r="C52" s="36" t="s">
        <v>61</v>
      </c>
      <c r="D52" s="37" t="s">
        <v>52</v>
      </c>
      <c r="E52" s="13" t="s">
        <v>738</v>
      </c>
      <c r="F52" s="38" t="s">
        <v>440</v>
      </c>
      <c r="G52" s="39">
        <v>6</v>
      </c>
      <c r="H52" s="38">
        <v>0</v>
      </c>
      <c r="I52" s="38">
        <f>ROUND(G52*H52,6)</f>
        <v>0</v>
      </c>
      <c r="L52" s="40">
        <v>0</v>
      </c>
      <c r="M52" s="34">
        <f>ROUND(ROUND(L52,2)*ROUND(G52,3),2)</f>
        <v>0</v>
      </c>
      <c r="N52" s="38" t="s">
        <v>55</v>
      </c>
      <c r="O52">
        <f>(M52*21)/100</f>
        <v>0</v>
      </c>
      <c r="P52" t="s">
        <v>27</v>
      </c>
    </row>
    <row r="53" spans="1:16" ht="25" x14ac:dyDescent="0.25">
      <c r="A53" s="37" t="s">
        <v>56</v>
      </c>
      <c r="E53" s="41" t="s">
        <v>739</v>
      </c>
    </row>
    <row r="54" spans="1:16" ht="39" x14ac:dyDescent="0.25">
      <c r="A54" s="37" t="s">
        <v>57</v>
      </c>
      <c r="E54" s="42" t="s">
        <v>740</v>
      </c>
    </row>
    <row r="55" spans="1:16" ht="125" x14ac:dyDescent="0.25">
      <c r="A55" t="s">
        <v>59</v>
      </c>
      <c r="E55" s="41" t="s">
        <v>741</v>
      </c>
    </row>
    <row r="56" spans="1:16" ht="12.5" x14ac:dyDescent="0.25">
      <c r="A56" t="s">
        <v>49</v>
      </c>
      <c r="B56" s="36" t="s">
        <v>95</v>
      </c>
      <c r="C56" s="36" t="s">
        <v>65</v>
      </c>
      <c r="D56" s="37" t="s">
        <v>52</v>
      </c>
      <c r="E56" s="13" t="s">
        <v>742</v>
      </c>
      <c r="F56" s="38" t="s">
        <v>440</v>
      </c>
      <c r="G56" s="39">
        <v>1</v>
      </c>
      <c r="H56" s="38">
        <v>2.7999999999999998E-4</v>
      </c>
      <c r="I56" s="38">
        <f>ROUND(G56*H56,6)</f>
        <v>2.7999999999999998E-4</v>
      </c>
      <c r="L56" s="40">
        <v>0</v>
      </c>
      <c r="M56" s="34">
        <f>ROUND(ROUND(L56,2)*ROUND(G56,3),2)</f>
        <v>0</v>
      </c>
      <c r="N56" s="38" t="s">
        <v>55</v>
      </c>
      <c r="O56">
        <f>(M56*21)/100</f>
        <v>0</v>
      </c>
      <c r="P56" t="s">
        <v>27</v>
      </c>
    </row>
    <row r="57" spans="1:16" ht="37.5" x14ac:dyDescent="0.25">
      <c r="A57" s="37" t="s">
        <v>56</v>
      </c>
      <c r="E57" s="41" t="s">
        <v>743</v>
      </c>
    </row>
    <row r="58" spans="1:16" ht="39" x14ac:dyDescent="0.25">
      <c r="A58" s="37" t="s">
        <v>57</v>
      </c>
      <c r="E58" s="42" t="s">
        <v>744</v>
      </c>
    </row>
    <row r="59" spans="1:16" ht="162.5" x14ac:dyDescent="0.25">
      <c r="A59" t="s">
        <v>59</v>
      </c>
      <c r="E59" s="41" t="s">
        <v>737</v>
      </c>
    </row>
    <row r="60" spans="1:16" ht="12.5" x14ac:dyDescent="0.25">
      <c r="A60" t="s">
        <v>49</v>
      </c>
      <c r="B60" s="36" t="s">
        <v>99</v>
      </c>
      <c r="C60" s="36" t="s">
        <v>69</v>
      </c>
      <c r="D60" s="37" t="s">
        <v>52</v>
      </c>
      <c r="E60" s="13" t="s">
        <v>745</v>
      </c>
      <c r="F60" s="38" t="s">
        <v>440</v>
      </c>
      <c r="G60" s="39">
        <v>1</v>
      </c>
      <c r="H60" s="38">
        <v>1.6000000000000001E-4</v>
      </c>
      <c r="I60" s="38">
        <f>ROUND(G60*H60,6)</f>
        <v>1.6000000000000001E-4</v>
      </c>
      <c r="L60" s="40">
        <v>0</v>
      </c>
      <c r="M60" s="34">
        <f>ROUND(ROUND(L60,2)*ROUND(G60,3),2)</f>
        <v>0</v>
      </c>
      <c r="N60" s="38" t="s">
        <v>55</v>
      </c>
      <c r="O60">
        <f>(M60*21)/100</f>
        <v>0</v>
      </c>
      <c r="P60" t="s">
        <v>27</v>
      </c>
    </row>
    <row r="61" spans="1:16" ht="50" x14ac:dyDescent="0.25">
      <c r="A61" s="37" t="s">
        <v>56</v>
      </c>
      <c r="E61" s="41" t="s">
        <v>746</v>
      </c>
    </row>
    <row r="62" spans="1:16" ht="39" x14ac:dyDescent="0.25">
      <c r="A62" s="37" t="s">
        <v>57</v>
      </c>
      <c r="E62" s="42" t="s">
        <v>747</v>
      </c>
    </row>
    <row r="63" spans="1:16" ht="162.5" x14ac:dyDescent="0.25">
      <c r="A63" t="s">
        <v>59</v>
      </c>
      <c r="E63" s="41" t="s">
        <v>737</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T166"/>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748</v>
      </c>
      <c r="M3" s="43">
        <f>Rekapitulace!C19</f>
        <v>0</v>
      </c>
      <c r="N3" s="25" t="s">
        <v>0</v>
      </c>
      <c r="O3" t="s">
        <v>23</v>
      </c>
      <c r="P3" t="s">
        <v>27</v>
      </c>
    </row>
    <row r="4" spans="1:20" ht="32" customHeight="1" x14ac:dyDescent="0.25">
      <c r="A4" s="28" t="s">
        <v>20</v>
      </c>
      <c r="B4" s="29" t="s">
        <v>28</v>
      </c>
      <c r="C4" s="2" t="s">
        <v>748</v>
      </c>
      <c r="D4" s="9"/>
      <c r="E4" s="3" t="s">
        <v>749</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COUNTIFS(L8:L163,"=0",A8:A163,"P")+COUNTIFS(L8:L163,"",A8:A163,"P")+SUM(Q8:Q163)</f>
        <v>38</v>
      </c>
    </row>
    <row r="8" spans="1:20" ht="13" x14ac:dyDescent="0.3">
      <c r="A8" t="s">
        <v>44</v>
      </c>
      <c r="C8" s="30" t="s">
        <v>752</v>
      </c>
      <c r="E8" s="32" t="s">
        <v>751</v>
      </c>
      <c r="J8" s="31">
        <f>0+J9+J22+J63+J68+J129+J142</f>
        <v>0</v>
      </c>
      <c r="K8" s="31">
        <f>0+K9+K22+K63+K68+K129+K142</f>
        <v>0</v>
      </c>
      <c r="L8" s="31">
        <f>0+L9+L22+L63+L68+L129+L142</f>
        <v>0</v>
      </c>
      <c r="M8" s="31">
        <f>0+M9+M22+M63+M68+M129+M142</f>
        <v>0</v>
      </c>
    </row>
    <row r="9" spans="1:20" ht="13" x14ac:dyDescent="0.3">
      <c r="A9" t="s">
        <v>46</v>
      </c>
      <c r="C9" s="33" t="s">
        <v>430</v>
      </c>
      <c r="E9" s="35" t="s">
        <v>431</v>
      </c>
      <c r="J9" s="34">
        <f>0</f>
        <v>0</v>
      </c>
      <c r="K9" s="34">
        <f>0</f>
        <v>0</v>
      </c>
      <c r="L9" s="34">
        <f>0+L10+L14+L18</f>
        <v>0</v>
      </c>
      <c r="M9" s="34">
        <f>0+M10+M14+M18</f>
        <v>0</v>
      </c>
    </row>
    <row r="10" spans="1:20" ht="25" x14ac:dyDescent="0.25">
      <c r="A10" t="s">
        <v>49</v>
      </c>
      <c r="B10" s="36" t="s">
        <v>50</v>
      </c>
      <c r="C10" s="36" t="s">
        <v>672</v>
      </c>
      <c r="D10" s="37" t="s">
        <v>52</v>
      </c>
      <c r="E10" s="13" t="s">
        <v>403</v>
      </c>
      <c r="F10" s="38" t="s">
        <v>404</v>
      </c>
      <c r="G10" s="39">
        <v>1438.51</v>
      </c>
      <c r="H10" s="38">
        <v>0</v>
      </c>
      <c r="I10" s="38">
        <f>ROUND(G10*H10,6)</f>
        <v>0</v>
      </c>
      <c r="L10" s="40">
        <v>0</v>
      </c>
      <c r="M10" s="34">
        <f>ROUND(ROUND(L10,2)*ROUND(G10,3),2)</f>
        <v>0</v>
      </c>
      <c r="N10" s="38" t="s">
        <v>55</v>
      </c>
      <c r="O10">
        <f>(M10*21)/100</f>
        <v>0</v>
      </c>
      <c r="P10" t="s">
        <v>27</v>
      </c>
    </row>
    <row r="11" spans="1:20" ht="12.5" x14ac:dyDescent="0.25">
      <c r="A11" s="37" t="s">
        <v>56</v>
      </c>
      <c r="E11" s="41" t="s">
        <v>52</v>
      </c>
    </row>
    <row r="12" spans="1:20" ht="182" x14ac:dyDescent="0.25">
      <c r="A12" s="37" t="s">
        <v>57</v>
      </c>
      <c r="E12" s="42" t="s">
        <v>753</v>
      </c>
    </row>
    <row r="13" spans="1:20" ht="237.5" x14ac:dyDescent="0.25">
      <c r="A13" t="s">
        <v>59</v>
      </c>
      <c r="E13" s="41" t="s">
        <v>674</v>
      </c>
    </row>
    <row r="14" spans="1:20" ht="25" x14ac:dyDescent="0.25">
      <c r="A14" t="s">
        <v>49</v>
      </c>
      <c r="B14" s="36" t="s">
        <v>27</v>
      </c>
      <c r="C14" s="36" t="s">
        <v>754</v>
      </c>
      <c r="D14" s="37" t="s">
        <v>52</v>
      </c>
      <c r="E14" s="13" t="s">
        <v>589</v>
      </c>
      <c r="F14" s="38" t="s">
        <v>404</v>
      </c>
      <c r="G14" s="39">
        <v>29.888000000000002</v>
      </c>
      <c r="H14" s="38">
        <v>0</v>
      </c>
      <c r="I14" s="38">
        <f>ROUND(G14*H14,6)</f>
        <v>0</v>
      </c>
      <c r="L14" s="40">
        <v>0</v>
      </c>
      <c r="M14" s="34">
        <f>ROUND(ROUND(L14,2)*ROUND(G14,3),2)</f>
        <v>0</v>
      </c>
      <c r="N14" s="38" t="s">
        <v>55</v>
      </c>
      <c r="O14">
        <f>(M14*21)/100</f>
        <v>0</v>
      </c>
      <c r="P14" t="s">
        <v>27</v>
      </c>
    </row>
    <row r="15" spans="1:20" ht="12.5" x14ac:dyDescent="0.25">
      <c r="A15" s="37" t="s">
        <v>56</v>
      </c>
      <c r="E15" s="41" t="s">
        <v>52</v>
      </c>
    </row>
    <row r="16" spans="1:20" ht="143" x14ac:dyDescent="0.25">
      <c r="A16" s="37" t="s">
        <v>57</v>
      </c>
      <c r="E16" s="42" t="s">
        <v>755</v>
      </c>
    </row>
    <row r="17" spans="1:16" ht="225" x14ac:dyDescent="0.25">
      <c r="A17" t="s">
        <v>59</v>
      </c>
      <c r="E17" s="41" t="s">
        <v>756</v>
      </c>
    </row>
    <row r="18" spans="1:16" ht="25" x14ac:dyDescent="0.25">
      <c r="A18" t="s">
        <v>49</v>
      </c>
      <c r="B18" s="36" t="s">
        <v>26</v>
      </c>
      <c r="C18" s="36" t="s">
        <v>757</v>
      </c>
      <c r="D18" s="37" t="s">
        <v>52</v>
      </c>
      <c r="E18" s="13" t="s">
        <v>758</v>
      </c>
      <c r="F18" s="38" t="s">
        <v>404</v>
      </c>
      <c r="G18" s="39">
        <v>37</v>
      </c>
      <c r="H18" s="38">
        <v>0</v>
      </c>
      <c r="I18" s="38">
        <f>ROUND(G18*H18,6)</f>
        <v>0</v>
      </c>
      <c r="L18" s="40">
        <v>0</v>
      </c>
      <c r="M18" s="34">
        <f>ROUND(ROUND(L18,2)*ROUND(G18,3),2)</f>
        <v>0</v>
      </c>
      <c r="N18" s="38" t="s">
        <v>55</v>
      </c>
      <c r="O18">
        <f>(M18*21)/100</f>
        <v>0</v>
      </c>
      <c r="P18" t="s">
        <v>27</v>
      </c>
    </row>
    <row r="19" spans="1:16" ht="12.5" x14ac:dyDescent="0.25">
      <c r="A19" s="37" t="s">
        <v>56</v>
      </c>
      <c r="E19" s="41" t="s">
        <v>52</v>
      </c>
    </row>
    <row r="20" spans="1:16" ht="65" x14ac:dyDescent="0.25">
      <c r="A20" s="37" t="s">
        <v>57</v>
      </c>
      <c r="E20" s="42" t="s">
        <v>759</v>
      </c>
    </row>
    <row r="21" spans="1:16" ht="212.5" x14ac:dyDescent="0.25">
      <c r="A21" t="s">
        <v>59</v>
      </c>
      <c r="E21" s="41" t="s">
        <v>760</v>
      </c>
    </row>
    <row r="22" spans="1:16" ht="13" x14ac:dyDescent="0.3">
      <c r="A22" t="s">
        <v>46</v>
      </c>
      <c r="C22" s="33" t="s">
        <v>50</v>
      </c>
      <c r="E22" s="35" t="s">
        <v>532</v>
      </c>
      <c r="J22" s="34">
        <f>0</f>
        <v>0</v>
      </c>
      <c r="K22" s="34">
        <f>0</f>
        <v>0</v>
      </c>
      <c r="L22" s="34">
        <f>0+L23+L27+L31+L35+L39+L43+L47+L51+L55+L59</f>
        <v>0</v>
      </c>
      <c r="M22" s="34">
        <f>0+M23+M27+M31+M35+M39+M43+M47+M51+M55+M59</f>
        <v>0</v>
      </c>
    </row>
    <row r="23" spans="1:16" ht="25" x14ac:dyDescent="0.25">
      <c r="A23" t="s">
        <v>49</v>
      </c>
      <c r="B23" s="36" t="s">
        <v>68</v>
      </c>
      <c r="C23" s="36" t="s">
        <v>761</v>
      </c>
      <c r="D23" s="37" t="s">
        <v>52</v>
      </c>
      <c r="E23" s="13" t="s">
        <v>762</v>
      </c>
      <c r="F23" s="38" t="s">
        <v>440</v>
      </c>
      <c r="G23" s="39">
        <v>1</v>
      </c>
      <c r="H23" s="38">
        <v>0</v>
      </c>
      <c r="I23" s="38">
        <f>ROUND(G23*H23,6)</f>
        <v>0</v>
      </c>
      <c r="L23" s="40">
        <v>0</v>
      </c>
      <c r="M23" s="34">
        <f>ROUND(ROUND(L23,2)*ROUND(G23,3),2)</f>
        <v>0</v>
      </c>
      <c r="N23" s="38" t="s">
        <v>677</v>
      </c>
      <c r="O23">
        <f>(M23*21)/100</f>
        <v>0</v>
      </c>
      <c r="P23" t="s">
        <v>27</v>
      </c>
    </row>
    <row r="24" spans="1:16" ht="12.5" x14ac:dyDescent="0.25">
      <c r="A24" s="37" t="s">
        <v>56</v>
      </c>
      <c r="E24" s="41" t="s">
        <v>52</v>
      </c>
    </row>
    <row r="25" spans="1:16" ht="39" x14ac:dyDescent="0.25">
      <c r="A25" s="37" t="s">
        <v>57</v>
      </c>
      <c r="E25" s="42" t="s">
        <v>763</v>
      </c>
    </row>
    <row r="26" spans="1:16" ht="162.5" x14ac:dyDescent="0.25">
      <c r="A26" t="s">
        <v>59</v>
      </c>
      <c r="E26" s="41" t="s">
        <v>764</v>
      </c>
    </row>
    <row r="27" spans="1:16" ht="25" x14ac:dyDescent="0.25">
      <c r="A27" t="s">
        <v>49</v>
      </c>
      <c r="B27" s="36" t="s">
        <v>71</v>
      </c>
      <c r="C27" s="36" t="s">
        <v>765</v>
      </c>
      <c r="D27" s="37" t="s">
        <v>52</v>
      </c>
      <c r="E27" s="13" t="s">
        <v>766</v>
      </c>
      <c r="F27" s="38" t="s">
        <v>440</v>
      </c>
      <c r="G27" s="39">
        <v>3</v>
      </c>
      <c r="H27" s="38">
        <v>0</v>
      </c>
      <c r="I27" s="38">
        <f>ROUND(G27*H27,6)</f>
        <v>0</v>
      </c>
      <c r="L27" s="40">
        <v>0</v>
      </c>
      <c r="M27" s="34">
        <f>ROUND(ROUND(L27,2)*ROUND(G27,3),2)</f>
        <v>0</v>
      </c>
      <c r="N27" s="38" t="s">
        <v>677</v>
      </c>
      <c r="O27">
        <f>(M27*21)/100</f>
        <v>0</v>
      </c>
      <c r="P27" t="s">
        <v>27</v>
      </c>
    </row>
    <row r="28" spans="1:16" ht="12.5" x14ac:dyDescent="0.25">
      <c r="A28" s="37" t="s">
        <v>56</v>
      </c>
      <c r="E28" s="41" t="s">
        <v>52</v>
      </c>
    </row>
    <row r="29" spans="1:16" ht="39" x14ac:dyDescent="0.25">
      <c r="A29" s="37" t="s">
        <v>57</v>
      </c>
      <c r="E29" s="42" t="s">
        <v>767</v>
      </c>
    </row>
    <row r="30" spans="1:16" ht="162.5" x14ac:dyDescent="0.25">
      <c r="A30" t="s">
        <v>59</v>
      </c>
      <c r="E30" s="41" t="s">
        <v>764</v>
      </c>
    </row>
    <row r="31" spans="1:16" ht="12.5" x14ac:dyDescent="0.25">
      <c r="A31" t="s">
        <v>49</v>
      </c>
      <c r="B31" s="36" t="s">
        <v>74</v>
      </c>
      <c r="C31" s="36" t="s">
        <v>768</v>
      </c>
      <c r="D31" s="37" t="s">
        <v>52</v>
      </c>
      <c r="E31" s="13" t="s">
        <v>769</v>
      </c>
      <c r="F31" s="38" t="s">
        <v>440</v>
      </c>
      <c r="G31" s="39">
        <v>10</v>
      </c>
      <c r="H31" s="38">
        <v>0</v>
      </c>
      <c r="I31" s="38">
        <f>ROUND(G31*H31,6)</f>
        <v>0</v>
      </c>
      <c r="L31" s="40">
        <v>0</v>
      </c>
      <c r="M31" s="34">
        <f>ROUND(ROUND(L31,2)*ROUND(G31,3),2)</f>
        <v>0</v>
      </c>
      <c r="N31" s="38" t="s">
        <v>677</v>
      </c>
      <c r="O31">
        <f>(M31*21)/100</f>
        <v>0</v>
      </c>
      <c r="P31" t="s">
        <v>27</v>
      </c>
    </row>
    <row r="32" spans="1:16" ht="12.5" x14ac:dyDescent="0.25">
      <c r="A32" s="37" t="s">
        <v>56</v>
      </c>
      <c r="E32" s="41" t="s">
        <v>52</v>
      </c>
    </row>
    <row r="33" spans="1:16" ht="52" x14ac:dyDescent="0.25">
      <c r="A33" s="37" t="s">
        <v>57</v>
      </c>
      <c r="E33" s="42" t="s">
        <v>770</v>
      </c>
    </row>
    <row r="34" spans="1:16" ht="162.5" x14ac:dyDescent="0.25">
      <c r="A34" t="s">
        <v>59</v>
      </c>
      <c r="E34" s="41" t="s">
        <v>764</v>
      </c>
    </row>
    <row r="35" spans="1:16" ht="12.5" x14ac:dyDescent="0.25">
      <c r="A35" t="s">
        <v>49</v>
      </c>
      <c r="B35" s="36" t="s">
        <v>77</v>
      </c>
      <c r="C35" s="36" t="s">
        <v>771</v>
      </c>
      <c r="D35" s="37" t="s">
        <v>52</v>
      </c>
      <c r="E35" s="13" t="s">
        <v>772</v>
      </c>
      <c r="F35" s="38" t="s">
        <v>320</v>
      </c>
      <c r="G35" s="39">
        <v>6.0060000000000002</v>
      </c>
      <c r="H35" s="38">
        <v>0</v>
      </c>
      <c r="I35" s="38">
        <f>ROUND(G35*H35,6)</f>
        <v>0</v>
      </c>
      <c r="L35" s="40">
        <v>0</v>
      </c>
      <c r="M35" s="34">
        <f>ROUND(ROUND(L35,2)*ROUND(G35,3),2)</f>
        <v>0</v>
      </c>
      <c r="N35" s="38" t="s">
        <v>677</v>
      </c>
      <c r="O35">
        <f>(M35*21)/100</f>
        <v>0</v>
      </c>
      <c r="P35" t="s">
        <v>27</v>
      </c>
    </row>
    <row r="36" spans="1:16" ht="12.5" x14ac:dyDescent="0.25">
      <c r="A36" s="37" t="s">
        <v>56</v>
      </c>
      <c r="E36" s="41" t="s">
        <v>52</v>
      </c>
    </row>
    <row r="37" spans="1:16" ht="52" x14ac:dyDescent="0.25">
      <c r="A37" s="37" t="s">
        <v>57</v>
      </c>
      <c r="E37" s="42" t="s">
        <v>773</v>
      </c>
    </row>
    <row r="38" spans="1:16" ht="62.5" x14ac:dyDescent="0.25">
      <c r="A38" t="s">
        <v>59</v>
      </c>
      <c r="E38" s="41" t="s">
        <v>774</v>
      </c>
    </row>
    <row r="39" spans="1:16" ht="25" x14ac:dyDescent="0.25">
      <c r="A39" t="s">
        <v>49</v>
      </c>
      <c r="B39" s="36" t="s">
        <v>80</v>
      </c>
      <c r="C39" s="36" t="s">
        <v>775</v>
      </c>
      <c r="D39" s="37" t="s">
        <v>52</v>
      </c>
      <c r="E39" s="13" t="s">
        <v>776</v>
      </c>
      <c r="F39" s="38" t="s">
        <v>320</v>
      </c>
      <c r="G39" s="39">
        <v>20.02</v>
      </c>
      <c r="H39" s="38">
        <v>0</v>
      </c>
      <c r="I39" s="38">
        <f>ROUND(G39*H39,6)</f>
        <v>0</v>
      </c>
      <c r="L39" s="40">
        <v>0</v>
      </c>
      <c r="M39" s="34">
        <f>ROUND(ROUND(L39,2)*ROUND(G39,3),2)</f>
        <v>0</v>
      </c>
      <c r="N39" s="38" t="s">
        <v>677</v>
      </c>
      <c r="O39">
        <f>(M39*21)/100</f>
        <v>0</v>
      </c>
      <c r="P39" t="s">
        <v>27</v>
      </c>
    </row>
    <row r="40" spans="1:16" ht="12.5" x14ac:dyDescent="0.25">
      <c r="A40" s="37" t="s">
        <v>56</v>
      </c>
      <c r="E40" s="41" t="s">
        <v>52</v>
      </c>
    </row>
    <row r="41" spans="1:16" ht="39" x14ac:dyDescent="0.25">
      <c r="A41" s="37" t="s">
        <v>57</v>
      </c>
      <c r="E41" s="42" t="s">
        <v>777</v>
      </c>
    </row>
    <row r="42" spans="1:16" ht="62.5" x14ac:dyDescent="0.25">
      <c r="A42" t="s">
        <v>59</v>
      </c>
      <c r="E42" s="41" t="s">
        <v>778</v>
      </c>
    </row>
    <row r="43" spans="1:16" ht="25" x14ac:dyDescent="0.25">
      <c r="A43" t="s">
        <v>49</v>
      </c>
      <c r="B43" s="36" t="s">
        <v>84</v>
      </c>
      <c r="C43" s="36" t="s">
        <v>779</v>
      </c>
      <c r="D43" s="37" t="s">
        <v>52</v>
      </c>
      <c r="E43" s="13" t="s">
        <v>780</v>
      </c>
      <c r="F43" s="38" t="s">
        <v>211</v>
      </c>
      <c r="G43" s="39">
        <v>154</v>
      </c>
      <c r="H43" s="38">
        <v>0</v>
      </c>
      <c r="I43" s="38">
        <f>ROUND(G43*H43,6)</f>
        <v>0</v>
      </c>
      <c r="L43" s="40">
        <v>0</v>
      </c>
      <c r="M43" s="34">
        <f>ROUND(ROUND(L43,2)*ROUND(G43,3),2)</f>
        <v>0</v>
      </c>
      <c r="N43" s="38" t="s">
        <v>677</v>
      </c>
      <c r="O43">
        <f>(M43*21)/100</f>
        <v>0</v>
      </c>
      <c r="P43" t="s">
        <v>27</v>
      </c>
    </row>
    <row r="44" spans="1:16" ht="12.5" x14ac:dyDescent="0.25">
      <c r="A44" s="37" t="s">
        <v>56</v>
      </c>
      <c r="E44" s="41" t="s">
        <v>52</v>
      </c>
    </row>
    <row r="45" spans="1:16" ht="39" x14ac:dyDescent="0.25">
      <c r="A45" s="37" t="s">
        <v>57</v>
      </c>
      <c r="E45" s="42" t="s">
        <v>781</v>
      </c>
    </row>
    <row r="46" spans="1:16" ht="62.5" x14ac:dyDescent="0.25">
      <c r="A46" t="s">
        <v>59</v>
      </c>
      <c r="E46" s="41" t="s">
        <v>778</v>
      </c>
    </row>
    <row r="47" spans="1:16" ht="12.5" x14ac:dyDescent="0.25">
      <c r="A47" t="s">
        <v>49</v>
      </c>
      <c r="B47" s="36" t="s">
        <v>88</v>
      </c>
      <c r="C47" s="36" t="s">
        <v>782</v>
      </c>
      <c r="D47" s="37" t="s">
        <v>52</v>
      </c>
      <c r="E47" s="13" t="s">
        <v>783</v>
      </c>
      <c r="F47" s="38" t="s">
        <v>320</v>
      </c>
      <c r="G47" s="39">
        <v>760</v>
      </c>
      <c r="H47" s="38">
        <v>0</v>
      </c>
      <c r="I47" s="38">
        <f>ROUND(G47*H47,6)</f>
        <v>0</v>
      </c>
      <c r="L47" s="40">
        <v>0</v>
      </c>
      <c r="M47" s="34">
        <f>ROUND(ROUND(L47,2)*ROUND(G47,3),2)</f>
        <v>0</v>
      </c>
      <c r="N47" s="38" t="s">
        <v>677</v>
      </c>
      <c r="O47">
        <f>(M47*21)/100</f>
        <v>0</v>
      </c>
      <c r="P47" t="s">
        <v>27</v>
      </c>
    </row>
    <row r="48" spans="1:16" ht="12.5" x14ac:dyDescent="0.25">
      <c r="A48" s="37" t="s">
        <v>56</v>
      </c>
      <c r="E48" s="41" t="s">
        <v>52</v>
      </c>
    </row>
    <row r="49" spans="1:16" ht="156" x14ac:dyDescent="0.25">
      <c r="A49" s="37" t="s">
        <v>57</v>
      </c>
      <c r="E49" s="42" t="s">
        <v>784</v>
      </c>
    </row>
    <row r="50" spans="1:16" ht="362.5" x14ac:dyDescent="0.25">
      <c r="A50" t="s">
        <v>59</v>
      </c>
      <c r="E50" s="41" t="s">
        <v>785</v>
      </c>
    </row>
    <row r="51" spans="1:16" ht="12.5" x14ac:dyDescent="0.25">
      <c r="A51" t="s">
        <v>49</v>
      </c>
      <c r="B51" s="36" t="s">
        <v>92</v>
      </c>
      <c r="C51" s="36" t="s">
        <v>786</v>
      </c>
      <c r="D51" s="37" t="s">
        <v>52</v>
      </c>
      <c r="E51" s="13" t="s">
        <v>787</v>
      </c>
      <c r="F51" s="38" t="s">
        <v>320</v>
      </c>
      <c r="G51" s="39">
        <v>14.355</v>
      </c>
      <c r="H51" s="38">
        <v>0</v>
      </c>
      <c r="I51" s="38">
        <f>ROUND(G51*H51,6)</f>
        <v>0</v>
      </c>
      <c r="L51" s="40">
        <v>0</v>
      </c>
      <c r="M51" s="34">
        <f>ROUND(ROUND(L51,2)*ROUND(G51,3),2)</f>
        <v>0</v>
      </c>
      <c r="N51" s="38" t="s">
        <v>677</v>
      </c>
      <c r="O51">
        <f>(M51*21)/100</f>
        <v>0</v>
      </c>
      <c r="P51" t="s">
        <v>27</v>
      </c>
    </row>
    <row r="52" spans="1:16" ht="12.5" x14ac:dyDescent="0.25">
      <c r="A52" s="37" t="s">
        <v>56</v>
      </c>
      <c r="E52" s="41" t="s">
        <v>52</v>
      </c>
    </row>
    <row r="53" spans="1:16" ht="78" x14ac:dyDescent="0.25">
      <c r="A53" s="37" t="s">
        <v>57</v>
      </c>
      <c r="E53" s="42" t="s">
        <v>788</v>
      </c>
    </row>
    <row r="54" spans="1:16" ht="312.5" x14ac:dyDescent="0.25">
      <c r="A54" t="s">
        <v>59</v>
      </c>
      <c r="E54" s="41" t="s">
        <v>679</v>
      </c>
    </row>
    <row r="55" spans="1:16" ht="12.5" x14ac:dyDescent="0.25">
      <c r="A55" t="s">
        <v>49</v>
      </c>
      <c r="B55" s="36" t="s">
        <v>95</v>
      </c>
      <c r="C55" s="36" t="s">
        <v>789</v>
      </c>
      <c r="D55" s="37" t="s">
        <v>52</v>
      </c>
      <c r="E55" s="13" t="s">
        <v>790</v>
      </c>
      <c r="F55" s="38" t="s">
        <v>231</v>
      </c>
      <c r="G55" s="39">
        <v>720</v>
      </c>
      <c r="H55" s="38">
        <v>0</v>
      </c>
      <c r="I55" s="38">
        <f>ROUND(G55*H55,6)</f>
        <v>0</v>
      </c>
      <c r="L55" s="40">
        <v>0</v>
      </c>
      <c r="M55" s="34">
        <f>ROUND(ROUND(L55,2)*ROUND(G55,3),2)</f>
        <v>0</v>
      </c>
      <c r="N55" s="38" t="s">
        <v>677</v>
      </c>
      <c r="O55">
        <f>(M55*21)/100</f>
        <v>0</v>
      </c>
      <c r="P55" t="s">
        <v>27</v>
      </c>
    </row>
    <row r="56" spans="1:16" ht="12.5" x14ac:dyDescent="0.25">
      <c r="A56" s="37" t="s">
        <v>56</v>
      </c>
      <c r="E56" s="41" t="s">
        <v>52</v>
      </c>
    </row>
    <row r="57" spans="1:16" ht="39" x14ac:dyDescent="0.25">
      <c r="A57" s="37" t="s">
        <v>57</v>
      </c>
      <c r="E57" s="42" t="s">
        <v>791</v>
      </c>
    </row>
    <row r="58" spans="1:16" ht="25" x14ac:dyDescent="0.25">
      <c r="A58" t="s">
        <v>59</v>
      </c>
      <c r="E58" s="41" t="s">
        <v>792</v>
      </c>
    </row>
    <row r="59" spans="1:16" ht="25" x14ac:dyDescent="0.25">
      <c r="A59" t="s">
        <v>49</v>
      </c>
      <c r="B59" s="36" t="s">
        <v>99</v>
      </c>
      <c r="C59" s="36" t="s">
        <v>793</v>
      </c>
      <c r="D59" s="37" t="s">
        <v>52</v>
      </c>
      <c r="E59" s="13" t="s">
        <v>794</v>
      </c>
      <c r="F59" s="38" t="s">
        <v>440</v>
      </c>
      <c r="G59" s="39">
        <v>19</v>
      </c>
      <c r="H59" s="38">
        <v>0</v>
      </c>
      <c r="I59" s="38">
        <f>ROUND(G59*H59,6)</f>
        <v>0</v>
      </c>
      <c r="L59" s="40">
        <v>0</v>
      </c>
      <c r="M59" s="34">
        <f>ROUND(ROUND(L59,2)*ROUND(G59,3),2)</f>
        <v>0</v>
      </c>
      <c r="N59" s="38" t="s">
        <v>677</v>
      </c>
      <c r="O59">
        <f>(M59*21)/100</f>
        <v>0</v>
      </c>
      <c r="P59" t="s">
        <v>27</v>
      </c>
    </row>
    <row r="60" spans="1:16" ht="12.5" x14ac:dyDescent="0.25">
      <c r="A60" s="37" t="s">
        <v>56</v>
      </c>
      <c r="E60" s="41" t="s">
        <v>52</v>
      </c>
    </row>
    <row r="61" spans="1:16" ht="65" x14ac:dyDescent="0.25">
      <c r="A61" s="37" t="s">
        <v>57</v>
      </c>
      <c r="E61" s="42" t="s">
        <v>795</v>
      </c>
    </row>
    <row r="62" spans="1:16" ht="100" x14ac:dyDescent="0.25">
      <c r="A62" t="s">
        <v>59</v>
      </c>
      <c r="E62" s="41" t="s">
        <v>796</v>
      </c>
    </row>
    <row r="63" spans="1:16" ht="13" x14ac:dyDescent="0.3">
      <c r="A63" t="s">
        <v>46</v>
      </c>
      <c r="C63" s="33" t="s">
        <v>26</v>
      </c>
      <c r="E63" s="35" t="s">
        <v>797</v>
      </c>
      <c r="J63" s="34">
        <f>0</f>
        <v>0</v>
      </c>
      <c r="K63" s="34">
        <f>0</f>
        <v>0</v>
      </c>
      <c r="L63" s="34">
        <f>0+L64</f>
        <v>0</v>
      </c>
      <c r="M63" s="34">
        <f>0+M64</f>
        <v>0</v>
      </c>
    </row>
    <row r="64" spans="1:16" ht="12.5" x14ac:dyDescent="0.25">
      <c r="A64" t="s">
        <v>49</v>
      </c>
      <c r="B64" s="36" t="s">
        <v>106</v>
      </c>
      <c r="C64" s="36" t="s">
        <v>798</v>
      </c>
      <c r="D64" s="37" t="s">
        <v>52</v>
      </c>
      <c r="E64" s="13" t="s">
        <v>799</v>
      </c>
      <c r="F64" s="38" t="s">
        <v>320</v>
      </c>
      <c r="G64" s="39">
        <v>12</v>
      </c>
      <c r="H64" s="38">
        <v>0</v>
      </c>
      <c r="I64" s="38">
        <f>ROUND(G64*H64,6)</f>
        <v>0</v>
      </c>
      <c r="L64" s="40">
        <v>0</v>
      </c>
      <c r="M64" s="34">
        <f>ROUND(ROUND(L64,2)*ROUND(G64,3),2)</f>
        <v>0</v>
      </c>
      <c r="N64" s="38" t="s">
        <v>55</v>
      </c>
      <c r="O64">
        <f>(M64*21)/100</f>
        <v>0</v>
      </c>
      <c r="P64" t="s">
        <v>27</v>
      </c>
    </row>
    <row r="65" spans="1:16" ht="12.5" x14ac:dyDescent="0.25">
      <c r="A65" s="37" t="s">
        <v>56</v>
      </c>
      <c r="E65" s="41" t="s">
        <v>52</v>
      </c>
    </row>
    <row r="66" spans="1:16" ht="52" x14ac:dyDescent="0.25">
      <c r="A66" s="37" t="s">
        <v>57</v>
      </c>
      <c r="E66" s="42" t="s">
        <v>800</v>
      </c>
    </row>
    <row r="67" spans="1:16" ht="350" x14ac:dyDescent="0.25">
      <c r="A67" t="s">
        <v>59</v>
      </c>
      <c r="E67" s="41" t="s">
        <v>801</v>
      </c>
    </row>
    <row r="68" spans="1:16" ht="13" x14ac:dyDescent="0.3">
      <c r="A68" t="s">
        <v>46</v>
      </c>
      <c r="C68" s="33" t="s">
        <v>71</v>
      </c>
      <c r="E68" s="35" t="s">
        <v>802</v>
      </c>
      <c r="J68" s="34">
        <f>0</f>
        <v>0</v>
      </c>
      <c r="K68" s="34">
        <f>0</f>
        <v>0</v>
      </c>
      <c r="L68" s="34">
        <f>0+L69+L73+L77+L81+L85+L89+L93+L97+L101+L105+L109+L113+L117+L121+L125</f>
        <v>0</v>
      </c>
      <c r="M68" s="34">
        <f>0+M69+M73+M77+M81+M85+M89+M93+M97+M101+M105+M109+M113+M117+M121+M125</f>
        <v>0</v>
      </c>
    </row>
    <row r="69" spans="1:16" ht="12.5" x14ac:dyDescent="0.25">
      <c r="A69" t="s">
        <v>49</v>
      </c>
      <c r="B69" s="36" t="s">
        <v>111</v>
      </c>
      <c r="C69" s="36" t="s">
        <v>803</v>
      </c>
      <c r="D69" s="37" t="s">
        <v>52</v>
      </c>
      <c r="E69" s="13" t="s">
        <v>804</v>
      </c>
      <c r="F69" s="38" t="s">
        <v>320</v>
      </c>
      <c r="G69" s="39">
        <v>23.1</v>
      </c>
      <c r="H69" s="38">
        <v>0</v>
      </c>
      <c r="I69" s="38">
        <f>ROUND(G69*H69,6)</f>
        <v>0</v>
      </c>
      <c r="L69" s="40">
        <v>0</v>
      </c>
      <c r="M69" s="34">
        <f>ROUND(ROUND(L69,2)*ROUND(G69,3),2)</f>
        <v>0</v>
      </c>
      <c r="N69" s="38" t="s">
        <v>677</v>
      </c>
      <c r="O69">
        <f>(M69*21)/100</f>
        <v>0</v>
      </c>
      <c r="P69" t="s">
        <v>27</v>
      </c>
    </row>
    <row r="70" spans="1:16" ht="12.5" x14ac:dyDescent="0.25">
      <c r="A70" s="37" t="s">
        <v>56</v>
      </c>
      <c r="E70" s="41" t="s">
        <v>52</v>
      </c>
    </row>
    <row r="71" spans="1:16" ht="39" x14ac:dyDescent="0.25">
      <c r="A71" s="37" t="s">
        <v>57</v>
      </c>
      <c r="E71" s="42" t="s">
        <v>805</v>
      </c>
    </row>
    <row r="72" spans="1:16" ht="225" x14ac:dyDescent="0.25">
      <c r="A72" t="s">
        <v>59</v>
      </c>
      <c r="E72" s="41" t="s">
        <v>683</v>
      </c>
    </row>
    <row r="73" spans="1:16" ht="12.5" x14ac:dyDescent="0.25">
      <c r="A73" t="s">
        <v>49</v>
      </c>
      <c r="B73" s="36" t="s">
        <v>114</v>
      </c>
      <c r="C73" s="36" t="s">
        <v>806</v>
      </c>
      <c r="D73" s="37" t="s">
        <v>52</v>
      </c>
      <c r="E73" s="13" t="s">
        <v>807</v>
      </c>
      <c r="F73" s="38" t="s">
        <v>231</v>
      </c>
      <c r="G73" s="39">
        <v>599</v>
      </c>
      <c r="H73" s="38">
        <v>0</v>
      </c>
      <c r="I73" s="38">
        <f>ROUND(G73*H73,6)</f>
        <v>0</v>
      </c>
      <c r="L73" s="40">
        <v>0</v>
      </c>
      <c r="M73" s="34">
        <f>ROUND(ROUND(L73,2)*ROUND(G73,3),2)</f>
        <v>0</v>
      </c>
      <c r="N73" s="38" t="s">
        <v>677</v>
      </c>
      <c r="O73">
        <f>(M73*21)/100</f>
        <v>0</v>
      </c>
      <c r="P73" t="s">
        <v>27</v>
      </c>
    </row>
    <row r="74" spans="1:16" ht="12.5" x14ac:dyDescent="0.25">
      <c r="A74" s="37" t="s">
        <v>56</v>
      </c>
      <c r="E74" s="41" t="s">
        <v>52</v>
      </c>
    </row>
    <row r="75" spans="1:16" ht="78" x14ac:dyDescent="0.25">
      <c r="A75" s="37" t="s">
        <v>57</v>
      </c>
      <c r="E75" s="42" t="s">
        <v>808</v>
      </c>
    </row>
    <row r="76" spans="1:16" ht="50" x14ac:dyDescent="0.25">
      <c r="A76" t="s">
        <v>59</v>
      </c>
      <c r="E76" s="41" t="s">
        <v>809</v>
      </c>
    </row>
    <row r="77" spans="1:16" ht="12.5" x14ac:dyDescent="0.25">
      <c r="A77" t="s">
        <v>49</v>
      </c>
      <c r="B77" s="36" t="s">
        <v>119</v>
      </c>
      <c r="C77" s="36" t="s">
        <v>810</v>
      </c>
      <c r="D77" s="37" t="s">
        <v>52</v>
      </c>
      <c r="E77" s="13" t="s">
        <v>811</v>
      </c>
      <c r="F77" s="38" t="s">
        <v>320</v>
      </c>
      <c r="G77" s="39">
        <v>295</v>
      </c>
      <c r="H77" s="38">
        <v>0</v>
      </c>
      <c r="I77" s="38">
        <f>ROUND(G77*H77,6)</f>
        <v>0</v>
      </c>
      <c r="L77" s="40">
        <v>0</v>
      </c>
      <c r="M77" s="34">
        <f>ROUND(ROUND(L77,2)*ROUND(G77,3),2)</f>
        <v>0</v>
      </c>
      <c r="N77" s="38" t="s">
        <v>677</v>
      </c>
      <c r="O77">
        <f>(M77*21)/100</f>
        <v>0</v>
      </c>
      <c r="P77" t="s">
        <v>27</v>
      </c>
    </row>
    <row r="78" spans="1:16" ht="12.5" x14ac:dyDescent="0.25">
      <c r="A78" s="37" t="s">
        <v>56</v>
      </c>
      <c r="E78" s="41" t="s">
        <v>52</v>
      </c>
    </row>
    <row r="79" spans="1:16" ht="52" x14ac:dyDescent="0.25">
      <c r="A79" s="37" t="s">
        <v>57</v>
      </c>
      <c r="E79" s="42" t="s">
        <v>812</v>
      </c>
    </row>
    <row r="80" spans="1:16" ht="50" x14ac:dyDescent="0.25">
      <c r="A80" t="s">
        <v>59</v>
      </c>
      <c r="E80" s="41" t="s">
        <v>809</v>
      </c>
    </row>
    <row r="81" spans="1:16" ht="12.5" x14ac:dyDescent="0.25">
      <c r="A81" t="s">
        <v>49</v>
      </c>
      <c r="B81" s="36" t="s">
        <v>123</v>
      </c>
      <c r="C81" s="36" t="s">
        <v>813</v>
      </c>
      <c r="D81" s="37" t="s">
        <v>52</v>
      </c>
      <c r="E81" s="13" t="s">
        <v>814</v>
      </c>
      <c r="F81" s="38" t="s">
        <v>231</v>
      </c>
      <c r="G81" s="39">
        <v>406</v>
      </c>
      <c r="H81" s="38">
        <v>0</v>
      </c>
      <c r="I81" s="38">
        <f>ROUND(G81*H81,6)</f>
        <v>0</v>
      </c>
      <c r="L81" s="40">
        <v>0</v>
      </c>
      <c r="M81" s="34">
        <f>ROUND(ROUND(L81,2)*ROUND(G81,3),2)</f>
        <v>0</v>
      </c>
      <c r="N81" s="38" t="s">
        <v>677</v>
      </c>
      <c r="O81">
        <f>(M81*21)/100</f>
        <v>0</v>
      </c>
      <c r="P81" t="s">
        <v>27</v>
      </c>
    </row>
    <row r="82" spans="1:16" ht="12.5" x14ac:dyDescent="0.25">
      <c r="A82" s="37" t="s">
        <v>56</v>
      </c>
      <c r="E82" s="41" t="s">
        <v>52</v>
      </c>
    </row>
    <row r="83" spans="1:16" ht="78" x14ac:dyDescent="0.25">
      <c r="A83" s="37" t="s">
        <v>57</v>
      </c>
      <c r="E83" s="42" t="s">
        <v>815</v>
      </c>
    </row>
    <row r="84" spans="1:16" ht="50" x14ac:dyDescent="0.25">
      <c r="A84" t="s">
        <v>59</v>
      </c>
      <c r="E84" s="41" t="s">
        <v>809</v>
      </c>
    </row>
    <row r="85" spans="1:16" ht="12.5" x14ac:dyDescent="0.25">
      <c r="A85" t="s">
        <v>49</v>
      </c>
      <c r="B85" s="36" t="s">
        <v>126</v>
      </c>
      <c r="C85" s="36" t="s">
        <v>816</v>
      </c>
      <c r="D85" s="37" t="s">
        <v>52</v>
      </c>
      <c r="E85" s="13" t="s">
        <v>817</v>
      </c>
      <c r="F85" s="38" t="s">
        <v>231</v>
      </c>
      <c r="G85" s="39">
        <v>709</v>
      </c>
      <c r="H85" s="38">
        <v>0</v>
      </c>
      <c r="I85" s="38">
        <f>ROUND(G85*H85,6)</f>
        <v>0</v>
      </c>
      <c r="L85" s="40">
        <v>0</v>
      </c>
      <c r="M85" s="34">
        <f>ROUND(ROUND(L85,2)*ROUND(G85,3),2)</f>
        <v>0</v>
      </c>
      <c r="N85" s="38" t="s">
        <v>677</v>
      </c>
      <c r="O85">
        <f>(M85*21)/100</f>
        <v>0</v>
      </c>
      <c r="P85" t="s">
        <v>27</v>
      </c>
    </row>
    <row r="86" spans="1:16" ht="12.5" x14ac:dyDescent="0.25">
      <c r="A86" s="37" t="s">
        <v>56</v>
      </c>
      <c r="E86" s="41" t="s">
        <v>52</v>
      </c>
    </row>
    <row r="87" spans="1:16" ht="104" x14ac:dyDescent="0.25">
      <c r="A87" s="37" t="s">
        <v>57</v>
      </c>
      <c r="E87" s="42" t="s">
        <v>818</v>
      </c>
    </row>
    <row r="88" spans="1:16" ht="50" x14ac:dyDescent="0.25">
      <c r="A88" t="s">
        <v>59</v>
      </c>
      <c r="E88" s="41" t="s">
        <v>809</v>
      </c>
    </row>
    <row r="89" spans="1:16" ht="12.5" x14ac:dyDescent="0.25">
      <c r="A89" t="s">
        <v>49</v>
      </c>
      <c r="B89" s="36" t="s">
        <v>129</v>
      </c>
      <c r="C89" s="36" t="s">
        <v>819</v>
      </c>
      <c r="D89" s="37" t="s">
        <v>52</v>
      </c>
      <c r="E89" s="13" t="s">
        <v>820</v>
      </c>
      <c r="F89" s="38" t="s">
        <v>231</v>
      </c>
      <c r="G89" s="39">
        <v>303</v>
      </c>
      <c r="H89" s="38">
        <v>0</v>
      </c>
      <c r="I89" s="38">
        <f>ROUND(G89*H89,6)</f>
        <v>0</v>
      </c>
      <c r="L89" s="40">
        <v>0</v>
      </c>
      <c r="M89" s="34">
        <f>ROUND(ROUND(L89,2)*ROUND(G89,3),2)</f>
        <v>0</v>
      </c>
      <c r="N89" s="38" t="s">
        <v>677</v>
      </c>
      <c r="O89">
        <f>(M89*21)/100</f>
        <v>0</v>
      </c>
      <c r="P89" t="s">
        <v>27</v>
      </c>
    </row>
    <row r="90" spans="1:16" ht="12.5" x14ac:dyDescent="0.25">
      <c r="A90" s="37" t="s">
        <v>56</v>
      </c>
      <c r="E90" s="41" t="s">
        <v>52</v>
      </c>
    </row>
    <row r="91" spans="1:16" ht="39" x14ac:dyDescent="0.25">
      <c r="A91" s="37" t="s">
        <v>57</v>
      </c>
      <c r="E91" s="42" t="s">
        <v>821</v>
      </c>
    </row>
    <row r="92" spans="1:16" ht="50" x14ac:dyDescent="0.25">
      <c r="A92" t="s">
        <v>59</v>
      </c>
      <c r="E92" s="41" t="s">
        <v>822</v>
      </c>
    </row>
    <row r="93" spans="1:16" ht="12.5" x14ac:dyDescent="0.25">
      <c r="A93" t="s">
        <v>49</v>
      </c>
      <c r="B93" s="36" t="s">
        <v>133</v>
      </c>
      <c r="C93" s="36" t="s">
        <v>823</v>
      </c>
      <c r="D93" s="37" t="s">
        <v>52</v>
      </c>
      <c r="E93" s="13" t="s">
        <v>824</v>
      </c>
      <c r="F93" s="38" t="s">
        <v>231</v>
      </c>
      <c r="G93" s="39">
        <v>303</v>
      </c>
      <c r="H93" s="38">
        <v>0</v>
      </c>
      <c r="I93" s="38">
        <f>ROUND(G93*H93,6)</f>
        <v>0</v>
      </c>
      <c r="L93" s="40">
        <v>0</v>
      </c>
      <c r="M93" s="34">
        <f>ROUND(ROUND(L93,2)*ROUND(G93,3),2)</f>
        <v>0</v>
      </c>
      <c r="N93" s="38" t="s">
        <v>677</v>
      </c>
      <c r="O93">
        <f>(M93*21)/100</f>
        <v>0</v>
      </c>
      <c r="P93" t="s">
        <v>27</v>
      </c>
    </row>
    <row r="94" spans="1:16" ht="12.5" x14ac:dyDescent="0.25">
      <c r="A94" s="37" t="s">
        <v>56</v>
      </c>
      <c r="E94" s="41" t="s">
        <v>52</v>
      </c>
    </row>
    <row r="95" spans="1:16" ht="39" x14ac:dyDescent="0.25">
      <c r="A95" s="37" t="s">
        <v>57</v>
      </c>
      <c r="E95" s="42" t="s">
        <v>825</v>
      </c>
    </row>
    <row r="96" spans="1:16" ht="50" x14ac:dyDescent="0.25">
      <c r="A96" t="s">
        <v>59</v>
      </c>
      <c r="E96" s="41" t="s">
        <v>822</v>
      </c>
    </row>
    <row r="97" spans="1:16" ht="12.5" x14ac:dyDescent="0.25">
      <c r="A97" t="s">
        <v>49</v>
      </c>
      <c r="B97" s="36" t="s">
        <v>139</v>
      </c>
      <c r="C97" s="36" t="s">
        <v>826</v>
      </c>
      <c r="D97" s="37" t="s">
        <v>52</v>
      </c>
      <c r="E97" s="13" t="s">
        <v>827</v>
      </c>
      <c r="F97" s="38" t="s">
        <v>231</v>
      </c>
      <c r="G97" s="39">
        <v>303</v>
      </c>
      <c r="H97" s="38">
        <v>0</v>
      </c>
      <c r="I97" s="38">
        <f>ROUND(G97*H97,6)</f>
        <v>0</v>
      </c>
      <c r="L97" s="40">
        <v>0</v>
      </c>
      <c r="M97" s="34">
        <f>ROUND(ROUND(L97,2)*ROUND(G97,3),2)</f>
        <v>0</v>
      </c>
      <c r="N97" s="38" t="s">
        <v>677</v>
      </c>
      <c r="O97">
        <f>(M97*21)/100</f>
        <v>0</v>
      </c>
      <c r="P97" t="s">
        <v>27</v>
      </c>
    </row>
    <row r="98" spans="1:16" ht="12.5" x14ac:dyDescent="0.25">
      <c r="A98" s="37" t="s">
        <v>56</v>
      </c>
      <c r="E98" s="41" t="s">
        <v>52</v>
      </c>
    </row>
    <row r="99" spans="1:16" ht="39" x14ac:dyDescent="0.25">
      <c r="A99" s="37" t="s">
        <v>57</v>
      </c>
      <c r="E99" s="42" t="s">
        <v>821</v>
      </c>
    </row>
    <row r="100" spans="1:16" ht="137.5" x14ac:dyDescent="0.25">
      <c r="A100" t="s">
        <v>59</v>
      </c>
      <c r="E100" s="41" t="s">
        <v>828</v>
      </c>
    </row>
    <row r="101" spans="1:16" ht="12.5" x14ac:dyDescent="0.25">
      <c r="A101" t="s">
        <v>49</v>
      </c>
      <c r="B101" s="36" t="s">
        <v>142</v>
      </c>
      <c r="C101" s="36" t="s">
        <v>829</v>
      </c>
      <c r="D101" s="37" t="s">
        <v>52</v>
      </c>
      <c r="E101" s="13" t="s">
        <v>830</v>
      </c>
      <c r="F101" s="38" t="s">
        <v>231</v>
      </c>
      <c r="G101" s="39">
        <v>303</v>
      </c>
      <c r="H101" s="38">
        <v>0</v>
      </c>
      <c r="I101" s="38">
        <f>ROUND(G101*H101,6)</f>
        <v>0</v>
      </c>
      <c r="L101" s="40">
        <v>0</v>
      </c>
      <c r="M101" s="34">
        <f>ROUND(ROUND(L101,2)*ROUND(G101,3),2)</f>
        <v>0</v>
      </c>
      <c r="N101" s="38" t="s">
        <v>677</v>
      </c>
      <c r="O101">
        <f>(M101*21)/100</f>
        <v>0</v>
      </c>
      <c r="P101" t="s">
        <v>27</v>
      </c>
    </row>
    <row r="102" spans="1:16" ht="12.5" x14ac:dyDescent="0.25">
      <c r="A102" s="37" t="s">
        <v>56</v>
      </c>
      <c r="E102" s="41" t="s">
        <v>52</v>
      </c>
    </row>
    <row r="103" spans="1:16" ht="39" x14ac:dyDescent="0.25">
      <c r="A103" s="37" t="s">
        <v>57</v>
      </c>
      <c r="E103" s="42" t="s">
        <v>821</v>
      </c>
    </row>
    <row r="104" spans="1:16" ht="137.5" x14ac:dyDescent="0.25">
      <c r="A104" t="s">
        <v>59</v>
      </c>
      <c r="E104" s="41" t="s">
        <v>828</v>
      </c>
    </row>
    <row r="105" spans="1:16" ht="12.5" x14ac:dyDescent="0.25">
      <c r="A105" t="s">
        <v>49</v>
      </c>
      <c r="B105" s="36" t="s">
        <v>145</v>
      </c>
      <c r="C105" s="36" t="s">
        <v>831</v>
      </c>
      <c r="D105" s="37" t="s">
        <v>52</v>
      </c>
      <c r="E105" s="13" t="s">
        <v>832</v>
      </c>
      <c r="F105" s="38" t="s">
        <v>231</v>
      </c>
      <c r="G105" s="39">
        <v>110</v>
      </c>
      <c r="H105" s="38">
        <v>0</v>
      </c>
      <c r="I105" s="38">
        <f>ROUND(G105*H105,6)</f>
        <v>0</v>
      </c>
      <c r="L105" s="40">
        <v>0</v>
      </c>
      <c r="M105" s="34">
        <f>ROUND(ROUND(L105,2)*ROUND(G105,3),2)</f>
        <v>0</v>
      </c>
      <c r="N105" s="38" t="s">
        <v>677</v>
      </c>
      <c r="O105">
        <f>(M105*21)/100</f>
        <v>0</v>
      </c>
      <c r="P105" t="s">
        <v>27</v>
      </c>
    </row>
    <row r="106" spans="1:16" ht="12.5" x14ac:dyDescent="0.25">
      <c r="A106" s="37" t="s">
        <v>56</v>
      </c>
      <c r="E106" s="41" t="s">
        <v>52</v>
      </c>
    </row>
    <row r="107" spans="1:16" ht="39" x14ac:dyDescent="0.25">
      <c r="A107" s="37" t="s">
        <v>57</v>
      </c>
      <c r="E107" s="42" t="s">
        <v>833</v>
      </c>
    </row>
    <row r="108" spans="1:16" ht="137.5" x14ac:dyDescent="0.25">
      <c r="A108" t="s">
        <v>59</v>
      </c>
      <c r="E108" s="41" t="s">
        <v>834</v>
      </c>
    </row>
    <row r="109" spans="1:16" ht="12.5" x14ac:dyDescent="0.25">
      <c r="A109" t="s">
        <v>49</v>
      </c>
      <c r="B109" s="36" t="s">
        <v>149</v>
      </c>
      <c r="C109" s="36" t="s">
        <v>835</v>
      </c>
      <c r="D109" s="37" t="s">
        <v>52</v>
      </c>
      <c r="E109" s="13" t="s">
        <v>836</v>
      </c>
      <c r="F109" s="38" t="s">
        <v>231</v>
      </c>
      <c r="G109" s="39">
        <v>296</v>
      </c>
      <c r="H109" s="38">
        <v>0</v>
      </c>
      <c r="I109" s="38">
        <f>ROUND(G109*H109,6)</f>
        <v>0</v>
      </c>
      <c r="L109" s="40">
        <v>0</v>
      </c>
      <c r="M109" s="34">
        <f>ROUND(ROUND(L109,2)*ROUND(G109,3),2)</f>
        <v>0</v>
      </c>
      <c r="N109" s="38" t="s">
        <v>677</v>
      </c>
      <c r="O109">
        <f>(M109*21)/100</f>
        <v>0</v>
      </c>
      <c r="P109" t="s">
        <v>27</v>
      </c>
    </row>
    <row r="110" spans="1:16" ht="12.5" x14ac:dyDescent="0.25">
      <c r="A110" s="37" t="s">
        <v>56</v>
      </c>
      <c r="E110" s="41" t="s">
        <v>52</v>
      </c>
    </row>
    <row r="111" spans="1:16" ht="39" x14ac:dyDescent="0.25">
      <c r="A111" s="37" t="s">
        <v>57</v>
      </c>
      <c r="E111" s="42" t="s">
        <v>837</v>
      </c>
    </row>
    <row r="112" spans="1:16" ht="137.5" x14ac:dyDescent="0.25">
      <c r="A112" t="s">
        <v>59</v>
      </c>
      <c r="E112" s="41" t="s">
        <v>834</v>
      </c>
    </row>
    <row r="113" spans="1:16" ht="12.5" x14ac:dyDescent="0.25">
      <c r="A113" t="s">
        <v>49</v>
      </c>
      <c r="B113" s="36" t="s">
        <v>152</v>
      </c>
      <c r="C113" s="36" t="s">
        <v>838</v>
      </c>
      <c r="D113" s="37" t="s">
        <v>52</v>
      </c>
      <c r="E113" s="13" t="s">
        <v>839</v>
      </c>
      <c r="F113" s="38" t="s">
        <v>211</v>
      </c>
      <c r="G113" s="39">
        <v>103</v>
      </c>
      <c r="H113" s="38">
        <v>0</v>
      </c>
      <c r="I113" s="38">
        <f>ROUND(G113*H113,6)</f>
        <v>0</v>
      </c>
      <c r="L113" s="40">
        <v>0</v>
      </c>
      <c r="M113" s="34">
        <f>ROUND(ROUND(L113,2)*ROUND(G113,3),2)</f>
        <v>0</v>
      </c>
      <c r="N113" s="38" t="s">
        <v>677</v>
      </c>
      <c r="O113">
        <f>(M113*21)/100</f>
        <v>0</v>
      </c>
      <c r="P113" t="s">
        <v>27</v>
      </c>
    </row>
    <row r="114" spans="1:16" ht="12.5" x14ac:dyDescent="0.25">
      <c r="A114" s="37" t="s">
        <v>56</v>
      </c>
      <c r="E114" s="41" t="s">
        <v>52</v>
      </c>
    </row>
    <row r="115" spans="1:16" ht="39" x14ac:dyDescent="0.25">
      <c r="A115" s="37" t="s">
        <v>57</v>
      </c>
      <c r="E115" s="42" t="s">
        <v>840</v>
      </c>
    </row>
    <row r="116" spans="1:16" ht="37.5" x14ac:dyDescent="0.25">
      <c r="A116" t="s">
        <v>59</v>
      </c>
      <c r="E116" s="41" t="s">
        <v>841</v>
      </c>
    </row>
    <row r="117" spans="1:16" ht="12.5" x14ac:dyDescent="0.25">
      <c r="A117" t="s">
        <v>49</v>
      </c>
      <c r="B117" s="36" t="s">
        <v>155</v>
      </c>
      <c r="C117" s="36" t="s">
        <v>842</v>
      </c>
      <c r="D117" s="37" t="s">
        <v>52</v>
      </c>
      <c r="E117" s="13" t="s">
        <v>843</v>
      </c>
      <c r="F117" s="38" t="s">
        <v>211</v>
      </c>
      <c r="G117" s="39">
        <v>25</v>
      </c>
      <c r="H117" s="38">
        <v>0</v>
      </c>
      <c r="I117" s="38">
        <f>ROUND(G117*H117,6)</f>
        <v>0</v>
      </c>
      <c r="L117" s="40">
        <v>0</v>
      </c>
      <c r="M117" s="34">
        <f>ROUND(ROUND(L117,2)*ROUND(G117,3),2)</f>
        <v>0</v>
      </c>
      <c r="N117" s="38" t="s">
        <v>677</v>
      </c>
      <c r="O117">
        <f>(M117*21)/100</f>
        <v>0</v>
      </c>
      <c r="P117" t="s">
        <v>27</v>
      </c>
    </row>
    <row r="118" spans="1:16" ht="12.5" x14ac:dyDescent="0.25">
      <c r="A118" s="37" t="s">
        <v>56</v>
      </c>
      <c r="E118" s="41" t="s">
        <v>52</v>
      </c>
    </row>
    <row r="119" spans="1:16" ht="39" x14ac:dyDescent="0.25">
      <c r="A119" s="37" t="s">
        <v>57</v>
      </c>
      <c r="E119" s="42" t="s">
        <v>844</v>
      </c>
    </row>
    <row r="120" spans="1:16" ht="250" x14ac:dyDescent="0.25">
      <c r="A120" t="s">
        <v>59</v>
      </c>
      <c r="E120" s="41" t="s">
        <v>692</v>
      </c>
    </row>
    <row r="121" spans="1:16" ht="12.5" x14ac:dyDescent="0.25">
      <c r="A121" t="s">
        <v>49</v>
      </c>
      <c r="B121" s="36" t="s">
        <v>158</v>
      </c>
      <c r="C121" s="36" t="s">
        <v>845</v>
      </c>
      <c r="D121" s="37" t="s">
        <v>52</v>
      </c>
      <c r="E121" s="13" t="s">
        <v>846</v>
      </c>
      <c r="F121" s="38" t="s">
        <v>440</v>
      </c>
      <c r="G121" s="39">
        <v>3</v>
      </c>
      <c r="H121" s="38">
        <v>0</v>
      </c>
      <c r="I121" s="38">
        <f>ROUND(G121*H121,6)</f>
        <v>0</v>
      </c>
      <c r="L121" s="40">
        <v>0</v>
      </c>
      <c r="M121" s="34">
        <f>ROUND(ROUND(L121,2)*ROUND(G121,3),2)</f>
        <v>0</v>
      </c>
      <c r="N121" s="38" t="s">
        <v>677</v>
      </c>
      <c r="O121">
        <f>(M121*21)/100</f>
        <v>0</v>
      </c>
      <c r="P121" t="s">
        <v>27</v>
      </c>
    </row>
    <row r="122" spans="1:16" ht="12.5" x14ac:dyDescent="0.25">
      <c r="A122" s="37" t="s">
        <v>56</v>
      </c>
      <c r="E122" s="41" t="s">
        <v>52</v>
      </c>
    </row>
    <row r="123" spans="1:16" ht="104" x14ac:dyDescent="0.25">
      <c r="A123" s="37" t="s">
        <v>57</v>
      </c>
      <c r="E123" s="42" t="s">
        <v>847</v>
      </c>
    </row>
    <row r="124" spans="1:16" ht="25" x14ac:dyDescent="0.25">
      <c r="A124" t="s">
        <v>59</v>
      </c>
      <c r="E124" s="41" t="s">
        <v>848</v>
      </c>
    </row>
    <row r="125" spans="1:16" ht="12.5" x14ac:dyDescent="0.25">
      <c r="A125" t="s">
        <v>49</v>
      </c>
      <c r="B125" s="36" t="s">
        <v>161</v>
      </c>
      <c r="C125" s="36" t="s">
        <v>849</v>
      </c>
      <c r="D125" s="37" t="s">
        <v>52</v>
      </c>
      <c r="E125" s="13" t="s">
        <v>850</v>
      </c>
      <c r="F125" s="38" t="s">
        <v>211</v>
      </c>
      <c r="G125" s="39">
        <v>5</v>
      </c>
      <c r="H125" s="38">
        <v>0</v>
      </c>
      <c r="I125" s="38">
        <f>ROUND(G125*H125,6)</f>
        <v>0</v>
      </c>
      <c r="L125" s="40">
        <v>0</v>
      </c>
      <c r="M125" s="34">
        <f>ROUND(ROUND(L125,2)*ROUND(G125,3),2)</f>
        <v>0</v>
      </c>
      <c r="N125" s="38" t="s">
        <v>677</v>
      </c>
      <c r="O125">
        <f>(M125*21)/100</f>
        <v>0</v>
      </c>
      <c r="P125" t="s">
        <v>27</v>
      </c>
    </row>
    <row r="126" spans="1:16" ht="12.5" x14ac:dyDescent="0.25">
      <c r="A126" s="37" t="s">
        <v>56</v>
      </c>
      <c r="E126" s="41" t="s">
        <v>52</v>
      </c>
    </row>
    <row r="127" spans="1:16" ht="39" x14ac:dyDescent="0.25">
      <c r="A127" s="37" t="s">
        <v>57</v>
      </c>
      <c r="E127" s="42" t="s">
        <v>851</v>
      </c>
    </row>
    <row r="128" spans="1:16" ht="75" x14ac:dyDescent="0.25">
      <c r="A128" t="s">
        <v>59</v>
      </c>
      <c r="E128" s="41" t="s">
        <v>852</v>
      </c>
    </row>
    <row r="129" spans="1:16" ht="13" x14ac:dyDescent="0.3">
      <c r="A129" t="s">
        <v>46</v>
      </c>
      <c r="C129" s="33" t="s">
        <v>80</v>
      </c>
      <c r="E129" s="35" t="s">
        <v>688</v>
      </c>
      <c r="J129" s="34">
        <f>0</f>
        <v>0</v>
      </c>
      <c r="K129" s="34">
        <f>0</f>
        <v>0</v>
      </c>
      <c r="L129" s="34">
        <f>0+L130+L134+L138</f>
        <v>0</v>
      </c>
      <c r="M129" s="34">
        <f>0+M130+M134+M138</f>
        <v>0</v>
      </c>
    </row>
    <row r="130" spans="1:16" ht="12.5" x14ac:dyDescent="0.25">
      <c r="A130" t="s">
        <v>49</v>
      </c>
      <c r="B130" s="36" t="s">
        <v>165</v>
      </c>
      <c r="C130" s="36" t="s">
        <v>842</v>
      </c>
      <c r="D130" s="37" t="s">
        <v>52</v>
      </c>
      <c r="E130" s="13" t="s">
        <v>843</v>
      </c>
      <c r="F130" s="38" t="s">
        <v>211</v>
      </c>
      <c r="G130" s="39">
        <v>23.1</v>
      </c>
      <c r="H130" s="38">
        <v>0</v>
      </c>
      <c r="I130" s="38">
        <f>ROUND(G130*H130,6)</f>
        <v>0</v>
      </c>
      <c r="L130" s="40">
        <v>0</v>
      </c>
      <c r="M130" s="34">
        <f>ROUND(ROUND(L130,2)*ROUND(G130,3),2)</f>
        <v>0</v>
      </c>
      <c r="N130" s="38" t="s">
        <v>677</v>
      </c>
      <c r="O130">
        <f>(M130*21)/100</f>
        <v>0</v>
      </c>
      <c r="P130" t="s">
        <v>27</v>
      </c>
    </row>
    <row r="131" spans="1:16" ht="12.5" x14ac:dyDescent="0.25">
      <c r="A131" s="37" t="s">
        <v>56</v>
      </c>
      <c r="E131" s="41" t="s">
        <v>52</v>
      </c>
    </row>
    <row r="132" spans="1:16" ht="39" x14ac:dyDescent="0.25">
      <c r="A132" s="37" t="s">
        <v>57</v>
      </c>
      <c r="E132" s="42" t="s">
        <v>853</v>
      </c>
    </row>
    <row r="133" spans="1:16" ht="250" x14ac:dyDescent="0.25">
      <c r="A133" t="s">
        <v>59</v>
      </c>
      <c r="E133" s="41" t="s">
        <v>692</v>
      </c>
    </row>
    <row r="134" spans="1:16" ht="12.5" x14ac:dyDescent="0.25">
      <c r="A134" t="s">
        <v>49</v>
      </c>
      <c r="B134" s="36" t="s">
        <v>168</v>
      </c>
      <c r="C134" s="36" t="s">
        <v>854</v>
      </c>
      <c r="D134" s="37" t="s">
        <v>52</v>
      </c>
      <c r="E134" s="13" t="s">
        <v>855</v>
      </c>
      <c r="F134" s="38" t="s">
        <v>440</v>
      </c>
      <c r="G134" s="39">
        <v>1</v>
      </c>
      <c r="H134" s="38">
        <v>0</v>
      </c>
      <c r="I134" s="38">
        <f>ROUND(G134*H134,6)</f>
        <v>0</v>
      </c>
      <c r="L134" s="40">
        <v>0</v>
      </c>
      <c r="M134" s="34">
        <f>ROUND(ROUND(L134,2)*ROUND(G134,3),2)</f>
        <v>0</v>
      </c>
      <c r="N134" s="38" t="s">
        <v>677</v>
      </c>
      <c r="O134">
        <f>(M134*21)/100</f>
        <v>0</v>
      </c>
      <c r="P134" t="s">
        <v>27</v>
      </c>
    </row>
    <row r="135" spans="1:16" ht="12.5" x14ac:dyDescent="0.25">
      <c r="A135" s="37" t="s">
        <v>56</v>
      </c>
      <c r="E135" s="41" t="s">
        <v>52</v>
      </c>
    </row>
    <row r="136" spans="1:16" ht="39" x14ac:dyDescent="0.25">
      <c r="A136" s="37" t="s">
        <v>57</v>
      </c>
      <c r="E136" s="42" t="s">
        <v>856</v>
      </c>
    </row>
    <row r="137" spans="1:16" ht="237.5" x14ac:dyDescent="0.25">
      <c r="A137" t="s">
        <v>59</v>
      </c>
      <c r="E137" s="41" t="s">
        <v>857</v>
      </c>
    </row>
    <row r="138" spans="1:16" ht="12.5" x14ac:dyDescent="0.25">
      <c r="A138" t="s">
        <v>49</v>
      </c>
      <c r="B138" s="36" t="s">
        <v>172</v>
      </c>
      <c r="C138" s="36" t="s">
        <v>858</v>
      </c>
      <c r="D138" s="37" t="s">
        <v>52</v>
      </c>
      <c r="E138" s="13" t="s">
        <v>859</v>
      </c>
      <c r="F138" s="38" t="s">
        <v>440</v>
      </c>
      <c r="G138" s="39">
        <v>1</v>
      </c>
      <c r="H138" s="38">
        <v>0</v>
      </c>
      <c r="I138" s="38">
        <f>ROUND(G138*H138,6)</f>
        <v>0</v>
      </c>
      <c r="L138" s="40">
        <v>0</v>
      </c>
      <c r="M138" s="34">
        <f>ROUND(ROUND(L138,2)*ROUND(G138,3),2)</f>
        <v>0</v>
      </c>
      <c r="N138" s="38" t="s">
        <v>677</v>
      </c>
      <c r="O138">
        <f>(M138*21)/100</f>
        <v>0</v>
      </c>
      <c r="P138" t="s">
        <v>27</v>
      </c>
    </row>
    <row r="139" spans="1:16" ht="12.5" x14ac:dyDescent="0.25">
      <c r="A139" s="37" t="s">
        <v>56</v>
      </c>
      <c r="E139" s="41" t="s">
        <v>52</v>
      </c>
    </row>
    <row r="140" spans="1:16" ht="39" x14ac:dyDescent="0.25">
      <c r="A140" s="37" t="s">
        <v>57</v>
      </c>
      <c r="E140" s="42" t="s">
        <v>860</v>
      </c>
    </row>
    <row r="141" spans="1:16" ht="25" x14ac:dyDescent="0.25">
      <c r="A141" t="s">
        <v>59</v>
      </c>
      <c r="E141" s="41" t="s">
        <v>861</v>
      </c>
    </row>
    <row r="142" spans="1:16" ht="13" x14ac:dyDescent="0.3">
      <c r="A142" t="s">
        <v>46</v>
      </c>
      <c r="C142" s="33" t="s">
        <v>84</v>
      </c>
      <c r="E142" s="35" t="s">
        <v>644</v>
      </c>
      <c r="J142" s="34">
        <f>0</f>
        <v>0</v>
      </c>
      <c r="K142" s="34">
        <f>0</f>
        <v>0</v>
      </c>
      <c r="L142" s="34">
        <f>0+L143+L147+L151+L155+L159+L163</f>
        <v>0</v>
      </c>
      <c r="M142" s="34">
        <f>0+M143+M147+M151+M155+M159+M163</f>
        <v>0</v>
      </c>
    </row>
    <row r="143" spans="1:16" ht="12.5" x14ac:dyDescent="0.25">
      <c r="A143" t="s">
        <v>49</v>
      </c>
      <c r="B143" s="36" t="s">
        <v>175</v>
      </c>
      <c r="C143" s="36" t="s">
        <v>862</v>
      </c>
      <c r="D143" s="37" t="s">
        <v>52</v>
      </c>
      <c r="E143" s="13" t="s">
        <v>863</v>
      </c>
      <c r="F143" s="38" t="s">
        <v>231</v>
      </c>
      <c r="G143" s="39">
        <v>11.625</v>
      </c>
      <c r="H143" s="38">
        <v>0</v>
      </c>
      <c r="I143" s="38">
        <f>ROUND(G143*H143,6)</f>
        <v>0</v>
      </c>
      <c r="L143" s="40">
        <v>0</v>
      </c>
      <c r="M143" s="34">
        <f>ROUND(ROUND(L143,2)*ROUND(G143,3),2)</f>
        <v>0</v>
      </c>
      <c r="N143" s="38" t="s">
        <v>677</v>
      </c>
      <c r="O143">
        <f>(M143*21)/100</f>
        <v>0</v>
      </c>
      <c r="P143" t="s">
        <v>27</v>
      </c>
    </row>
    <row r="144" spans="1:16" ht="12.5" x14ac:dyDescent="0.25">
      <c r="A144" s="37" t="s">
        <v>56</v>
      </c>
      <c r="E144" s="41" t="s">
        <v>52</v>
      </c>
    </row>
    <row r="145" spans="1:16" ht="65" x14ac:dyDescent="0.25">
      <c r="A145" s="37" t="s">
        <v>57</v>
      </c>
      <c r="E145" s="42" t="s">
        <v>864</v>
      </c>
    </row>
    <row r="146" spans="1:16" ht="37.5" x14ac:dyDescent="0.25">
      <c r="A146" t="s">
        <v>59</v>
      </c>
      <c r="E146" s="41" t="s">
        <v>865</v>
      </c>
    </row>
    <row r="147" spans="1:16" ht="12.5" x14ac:dyDescent="0.25">
      <c r="A147" t="s">
        <v>49</v>
      </c>
      <c r="B147" s="36" t="s">
        <v>178</v>
      </c>
      <c r="C147" s="36" t="s">
        <v>866</v>
      </c>
      <c r="D147" s="37" t="s">
        <v>52</v>
      </c>
      <c r="E147" s="13" t="s">
        <v>867</v>
      </c>
      <c r="F147" s="38" t="s">
        <v>211</v>
      </c>
      <c r="G147" s="39">
        <v>18</v>
      </c>
      <c r="H147" s="38">
        <v>0</v>
      </c>
      <c r="I147" s="38">
        <f>ROUND(G147*H147,6)</f>
        <v>0</v>
      </c>
      <c r="L147" s="40">
        <v>0</v>
      </c>
      <c r="M147" s="34">
        <f>ROUND(ROUND(L147,2)*ROUND(G147,3),2)</f>
        <v>0</v>
      </c>
      <c r="N147" s="38" t="s">
        <v>677</v>
      </c>
      <c r="O147">
        <f>(M147*21)/100</f>
        <v>0</v>
      </c>
      <c r="P147" t="s">
        <v>27</v>
      </c>
    </row>
    <row r="148" spans="1:16" ht="12.5" x14ac:dyDescent="0.25">
      <c r="A148" s="37" t="s">
        <v>56</v>
      </c>
      <c r="E148" s="41" t="s">
        <v>52</v>
      </c>
    </row>
    <row r="149" spans="1:16" ht="39" x14ac:dyDescent="0.25">
      <c r="A149" s="37" t="s">
        <v>57</v>
      </c>
      <c r="E149" s="42" t="s">
        <v>868</v>
      </c>
    </row>
    <row r="150" spans="1:16" ht="87.5" x14ac:dyDescent="0.25">
      <c r="A150" t="s">
        <v>59</v>
      </c>
      <c r="E150" s="41" t="s">
        <v>869</v>
      </c>
    </row>
    <row r="151" spans="1:16" ht="12.5" x14ac:dyDescent="0.25">
      <c r="A151" t="s">
        <v>49</v>
      </c>
      <c r="B151" s="36" t="s">
        <v>181</v>
      </c>
      <c r="C151" s="36" t="s">
        <v>870</v>
      </c>
      <c r="D151" s="37" t="s">
        <v>52</v>
      </c>
      <c r="E151" s="13" t="s">
        <v>871</v>
      </c>
      <c r="F151" s="38" t="s">
        <v>211</v>
      </c>
      <c r="G151" s="39">
        <v>100</v>
      </c>
      <c r="H151" s="38">
        <v>0</v>
      </c>
      <c r="I151" s="38">
        <f>ROUND(G151*H151,6)</f>
        <v>0</v>
      </c>
      <c r="L151" s="40">
        <v>0</v>
      </c>
      <c r="M151" s="34">
        <f>ROUND(ROUND(L151,2)*ROUND(G151,3),2)</f>
        <v>0</v>
      </c>
      <c r="N151" s="38" t="s">
        <v>677</v>
      </c>
      <c r="O151">
        <f>(M151*21)/100</f>
        <v>0</v>
      </c>
      <c r="P151" t="s">
        <v>27</v>
      </c>
    </row>
    <row r="152" spans="1:16" ht="12.5" x14ac:dyDescent="0.25">
      <c r="A152" s="37" t="s">
        <v>56</v>
      </c>
      <c r="E152" s="41" t="s">
        <v>52</v>
      </c>
    </row>
    <row r="153" spans="1:16" ht="39" x14ac:dyDescent="0.25">
      <c r="A153" s="37" t="s">
        <v>57</v>
      </c>
      <c r="E153" s="42" t="s">
        <v>872</v>
      </c>
    </row>
    <row r="154" spans="1:16" ht="50" x14ac:dyDescent="0.25">
      <c r="A154" t="s">
        <v>59</v>
      </c>
      <c r="E154" s="41" t="s">
        <v>873</v>
      </c>
    </row>
    <row r="155" spans="1:16" ht="12.5" x14ac:dyDescent="0.25">
      <c r="A155" t="s">
        <v>49</v>
      </c>
      <c r="B155" s="36" t="s">
        <v>184</v>
      </c>
      <c r="C155" s="36" t="s">
        <v>874</v>
      </c>
      <c r="D155" s="37" t="s">
        <v>52</v>
      </c>
      <c r="E155" s="13" t="s">
        <v>875</v>
      </c>
      <c r="F155" s="38" t="s">
        <v>211</v>
      </c>
      <c r="G155" s="39">
        <v>94</v>
      </c>
      <c r="H155" s="38">
        <v>0</v>
      </c>
      <c r="I155" s="38">
        <f>ROUND(G155*H155,6)</f>
        <v>0</v>
      </c>
      <c r="L155" s="40">
        <v>0</v>
      </c>
      <c r="M155" s="34">
        <f>ROUND(ROUND(L155,2)*ROUND(G155,3),2)</f>
        <v>0</v>
      </c>
      <c r="N155" s="38" t="s">
        <v>677</v>
      </c>
      <c r="O155">
        <f>(M155*21)/100</f>
        <v>0</v>
      </c>
      <c r="P155" t="s">
        <v>27</v>
      </c>
    </row>
    <row r="156" spans="1:16" ht="12.5" x14ac:dyDescent="0.25">
      <c r="A156" s="37" t="s">
        <v>56</v>
      </c>
      <c r="E156" s="41" t="s">
        <v>52</v>
      </c>
    </row>
    <row r="157" spans="1:16" ht="39" x14ac:dyDescent="0.25">
      <c r="A157" s="37" t="s">
        <v>57</v>
      </c>
      <c r="E157" s="42" t="s">
        <v>876</v>
      </c>
    </row>
    <row r="158" spans="1:16" ht="50" x14ac:dyDescent="0.25">
      <c r="A158" t="s">
        <v>59</v>
      </c>
      <c r="E158" s="41" t="s">
        <v>873</v>
      </c>
    </row>
    <row r="159" spans="1:16" ht="12.5" x14ac:dyDescent="0.25">
      <c r="A159" t="s">
        <v>49</v>
      </c>
      <c r="B159" s="36" t="s">
        <v>188</v>
      </c>
      <c r="C159" s="36" t="s">
        <v>877</v>
      </c>
      <c r="D159" s="37" t="s">
        <v>52</v>
      </c>
      <c r="E159" s="13" t="s">
        <v>878</v>
      </c>
      <c r="F159" s="38" t="s">
        <v>211</v>
      </c>
      <c r="G159" s="39">
        <v>196</v>
      </c>
      <c r="H159" s="38">
        <v>0</v>
      </c>
      <c r="I159" s="38">
        <f>ROUND(G159*H159,6)</f>
        <v>0</v>
      </c>
      <c r="L159" s="40">
        <v>0</v>
      </c>
      <c r="M159" s="34">
        <f>ROUND(ROUND(L159,2)*ROUND(G159,3),2)</f>
        <v>0</v>
      </c>
      <c r="N159" s="38" t="s">
        <v>677</v>
      </c>
      <c r="O159">
        <f>(M159*21)/100</f>
        <v>0</v>
      </c>
      <c r="P159" t="s">
        <v>27</v>
      </c>
    </row>
    <row r="160" spans="1:16" ht="12.5" x14ac:dyDescent="0.25">
      <c r="A160" s="37" t="s">
        <v>56</v>
      </c>
      <c r="E160" s="41" t="s">
        <v>52</v>
      </c>
    </row>
    <row r="161" spans="1:16" ht="39" x14ac:dyDescent="0.25">
      <c r="A161" s="37" t="s">
        <v>57</v>
      </c>
      <c r="E161" s="42" t="s">
        <v>879</v>
      </c>
    </row>
    <row r="162" spans="1:16" ht="50" x14ac:dyDescent="0.25">
      <c r="A162" t="s">
        <v>59</v>
      </c>
      <c r="E162" s="41" t="s">
        <v>873</v>
      </c>
    </row>
    <row r="163" spans="1:16" ht="12.5" x14ac:dyDescent="0.25">
      <c r="A163" t="s">
        <v>49</v>
      </c>
      <c r="B163" s="36" t="s">
        <v>191</v>
      </c>
      <c r="C163" s="36" t="s">
        <v>880</v>
      </c>
      <c r="D163" s="37" t="s">
        <v>52</v>
      </c>
      <c r="E163" s="13" t="s">
        <v>881</v>
      </c>
      <c r="F163" s="38" t="s">
        <v>320</v>
      </c>
      <c r="G163" s="39">
        <v>3</v>
      </c>
      <c r="H163" s="38">
        <v>0</v>
      </c>
      <c r="I163" s="38">
        <f>ROUND(G163*H163,6)</f>
        <v>0</v>
      </c>
      <c r="L163" s="40">
        <v>0</v>
      </c>
      <c r="M163" s="34">
        <f>ROUND(ROUND(L163,2)*ROUND(G163,3),2)</f>
        <v>0</v>
      </c>
      <c r="N163" s="38" t="s">
        <v>677</v>
      </c>
      <c r="O163">
        <f>(M163*21)/100</f>
        <v>0</v>
      </c>
      <c r="P163" t="s">
        <v>27</v>
      </c>
    </row>
    <row r="164" spans="1:16" ht="12.5" x14ac:dyDescent="0.25">
      <c r="A164" s="37" t="s">
        <v>56</v>
      </c>
      <c r="E164" s="41" t="s">
        <v>52</v>
      </c>
    </row>
    <row r="165" spans="1:16" ht="39" x14ac:dyDescent="0.25">
      <c r="A165" s="37" t="s">
        <v>57</v>
      </c>
      <c r="E165" s="42" t="s">
        <v>882</v>
      </c>
    </row>
    <row r="166" spans="1:16" ht="100" x14ac:dyDescent="0.25">
      <c r="A166" t="s">
        <v>59</v>
      </c>
      <c r="E166" s="41" t="s">
        <v>883</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T34"/>
  <sheetViews>
    <sheetView workbookViewId="0">
      <pane ySplit="7" topLeftCell="A8" activePane="bottomLeft" state="frozen"/>
      <selection pane="bottomLeft" activeCell="A8" sqref="A8"/>
    </sheetView>
  </sheetViews>
  <sheetFormatPr defaultColWidth="9.1796875" defaultRowHeight="12.75" customHeight="1" x14ac:dyDescent="0.25"/>
  <cols>
    <col min="1" max="1" width="9.1796875" hidden="1" customWidth="1"/>
    <col min="2" max="2" width="11.7265625" customWidth="1"/>
    <col min="3" max="3" width="14.7265625" customWidth="1"/>
    <col min="4" max="4" width="9.7265625" customWidth="1"/>
    <col min="5" max="5" width="70.7265625" customWidth="1"/>
    <col min="6" max="6" width="11.7265625" customWidth="1"/>
    <col min="7" max="9" width="16.7265625" customWidth="1"/>
    <col min="10" max="11" width="9.1796875" hidden="1" customWidth="1"/>
    <col min="12" max="14" width="16.7265625" customWidth="1"/>
    <col min="15" max="17" width="9.1796875" hidden="1" customWidth="1"/>
    <col min="19" max="19" width="30.7265625" customWidth="1"/>
  </cols>
  <sheetData>
    <row r="1" spans="1:20" ht="35" customHeight="1" x14ac:dyDescent="0.25">
      <c r="A1" s="22" t="s">
        <v>18</v>
      </c>
      <c r="B1" s="11"/>
      <c r="C1" s="9"/>
      <c r="D1" s="11"/>
      <c r="E1" s="8" t="s">
        <v>21</v>
      </c>
      <c r="F1" s="11"/>
      <c r="G1" s="11"/>
      <c r="H1" s="11"/>
      <c r="I1" s="11"/>
      <c r="J1" s="11"/>
      <c r="K1" s="11"/>
      <c r="L1" s="11"/>
      <c r="M1" s="11"/>
      <c r="N1" s="11"/>
      <c r="P1" t="s">
        <v>26</v>
      </c>
    </row>
    <row r="2" spans="1:20" ht="20" customHeight="1" x14ac:dyDescent="0.25">
      <c r="A2" s="22"/>
      <c r="B2" s="11"/>
      <c r="C2" s="9"/>
      <c r="D2" s="11"/>
      <c r="E2" s="7"/>
      <c r="F2" s="11"/>
      <c r="G2" s="11"/>
      <c r="H2" s="11"/>
      <c r="I2" s="11"/>
      <c r="J2" s="11"/>
      <c r="K2" s="11"/>
      <c r="L2" s="24"/>
      <c r="M2" s="24"/>
      <c r="N2" s="11"/>
      <c r="P2" t="s">
        <v>26</v>
      </c>
    </row>
    <row r="3" spans="1:20" ht="32" customHeight="1" x14ac:dyDescent="0.25">
      <c r="A3" s="22" t="s">
        <v>19</v>
      </c>
      <c r="B3" s="26" t="s">
        <v>22</v>
      </c>
      <c r="C3" s="2" t="s">
        <v>2</v>
      </c>
      <c r="D3" s="9"/>
      <c r="E3" s="4" t="s">
        <v>3</v>
      </c>
      <c r="F3" s="9"/>
      <c r="G3" s="9"/>
      <c r="H3" s="9"/>
      <c r="L3" s="23" t="s">
        <v>884</v>
      </c>
      <c r="M3" s="43">
        <f>Rekapitulace!C21</f>
        <v>0</v>
      </c>
      <c r="N3" s="25" t="s">
        <v>0</v>
      </c>
      <c r="O3" t="s">
        <v>23</v>
      </c>
      <c r="P3" t="s">
        <v>27</v>
      </c>
    </row>
    <row r="4" spans="1:20" ht="32" customHeight="1" x14ac:dyDescent="0.25">
      <c r="A4" s="28" t="s">
        <v>20</v>
      </c>
      <c r="B4" s="29" t="s">
        <v>28</v>
      </c>
      <c r="C4" s="2" t="s">
        <v>884</v>
      </c>
      <c r="D4" s="9"/>
      <c r="E4" s="3" t="s">
        <v>885</v>
      </c>
      <c r="F4" s="9"/>
      <c r="G4" s="9"/>
      <c r="H4" s="9"/>
      <c r="O4" t="s">
        <v>24</v>
      </c>
      <c r="P4" t="s">
        <v>27</v>
      </c>
    </row>
    <row r="5" spans="1:20" ht="12.75" customHeight="1" x14ac:dyDescent="0.25">
      <c r="A5" s="1" t="s">
        <v>29</v>
      </c>
      <c r="B5" s="1" t="s">
        <v>30</v>
      </c>
      <c r="C5" s="1" t="s">
        <v>31</v>
      </c>
      <c r="D5" s="1" t="s">
        <v>32</v>
      </c>
      <c r="E5" s="1" t="s">
        <v>33</v>
      </c>
      <c r="F5" s="1" t="s">
        <v>34</v>
      </c>
      <c r="G5" s="1" t="s">
        <v>35</v>
      </c>
      <c r="H5" s="1" t="s">
        <v>36</v>
      </c>
      <c r="I5" s="1" t="s">
        <v>37</v>
      </c>
      <c r="J5" s="27"/>
      <c r="K5" s="27"/>
      <c r="L5" s="1" t="s">
        <v>38</v>
      </c>
      <c r="M5" s="1"/>
      <c r="N5" s="1" t="s">
        <v>42</v>
      </c>
      <c r="O5" t="s">
        <v>25</v>
      </c>
      <c r="P5" t="s">
        <v>27</v>
      </c>
    </row>
    <row r="6" spans="1:20" ht="12.75" customHeight="1" x14ac:dyDescent="0.25">
      <c r="A6" s="1"/>
      <c r="B6" s="1"/>
      <c r="C6" s="1"/>
      <c r="D6" s="1"/>
      <c r="E6" s="1"/>
      <c r="F6" s="1"/>
      <c r="G6" s="1"/>
      <c r="H6" s="1"/>
      <c r="I6" s="1"/>
      <c r="J6" s="1" t="s">
        <v>39</v>
      </c>
      <c r="K6" s="1"/>
      <c r="L6" s="1"/>
      <c r="M6" s="1"/>
      <c r="N6" s="1"/>
    </row>
    <row r="7" spans="1:20" ht="12.75" customHeight="1" x14ac:dyDescent="0.25">
      <c r="A7" s="1"/>
      <c r="B7" s="1"/>
      <c r="C7" s="1"/>
      <c r="D7" s="1"/>
      <c r="E7" s="1"/>
      <c r="F7" s="1"/>
      <c r="G7" s="1"/>
      <c r="H7" s="1"/>
      <c r="I7" s="1"/>
      <c r="J7" s="27" t="s">
        <v>40</v>
      </c>
      <c r="K7" s="27" t="s">
        <v>41</v>
      </c>
      <c r="L7" s="27" t="s">
        <v>40</v>
      </c>
      <c r="M7" s="27" t="s">
        <v>41</v>
      </c>
      <c r="N7" s="1"/>
      <c r="S7" t="s">
        <v>43</v>
      </c>
      <c r="T7">
        <f>COUNTIFS(L8:L31,"=0",A8:A31,"P")+COUNTIFS(L8:L31,"",A8:A31,"P")+SUM(Q8:Q31)</f>
        <v>6</v>
      </c>
    </row>
    <row r="8" spans="1:20" ht="13" x14ac:dyDescent="0.3">
      <c r="A8" t="s">
        <v>44</v>
      </c>
      <c r="C8" s="30" t="s">
        <v>888</v>
      </c>
      <c r="E8" s="32" t="s">
        <v>887</v>
      </c>
      <c r="J8" s="31">
        <f>0+J9+J22</f>
        <v>0</v>
      </c>
      <c r="K8" s="31">
        <f>0+K9+K22</f>
        <v>0</v>
      </c>
      <c r="L8" s="31">
        <f>0+L9+L22</f>
        <v>0</v>
      </c>
      <c r="M8" s="31">
        <f>0+M9+M22</f>
        <v>0</v>
      </c>
    </row>
    <row r="9" spans="1:20" ht="13" x14ac:dyDescent="0.3">
      <c r="A9" t="s">
        <v>46</v>
      </c>
      <c r="C9" s="33" t="s">
        <v>50</v>
      </c>
      <c r="E9" s="35" t="s">
        <v>889</v>
      </c>
      <c r="J9" s="34">
        <f>0</f>
        <v>0</v>
      </c>
      <c r="K9" s="34">
        <f>0</f>
        <v>0</v>
      </c>
      <c r="L9" s="34">
        <f>0+L10+L14+L18</f>
        <v>0</v>
      </c>
      <c r="M9" s="34">
        <f>0+M10+M14+M18</f>
        <v>0</v>
      </c>
    </row>
    <row r="10" spans="1:20" ht="12.5" x14ac:dyDescent="0.25">
      <c r="A10" t="s">
        <v>49</v>
      </c>
      <c r="B10" s="36" t="s">
        <v>50</v>
      </c>
      <c r="C10" s="36" t="s">
        <v>890</v>
      </c>
      <c r="D10" s="37" t="s">
        <v>52</v>
      </c>
      <c r="E10" s="13" t="s">
        <v>891</v>
      </c>
      <c r="F10" s="38" t="s">
        <v>54</v>
      </c>
      <c r="G10" s="39">
        <v>1</v>
      </c>
      <c r="H10" s="38">
        <v>0</v>
      </c>
      <c r="I10" s="38">
        <f>ROUND(G10*H10,6)</f>
        <v>0</v>
      </c>
      <c r="L10" s="40">
        <v>0</v>
      </c>
      <c r="M10" s="34">
        <f>ROUND(ROUND(L10,2)*ROUND(G10,3),2)</f>
        <v>0</v>
      </c>
      <c r="N10" s="38" t="s">
        <v>55</v>
      </c>
      <c r="O10">
        <f>(M10*21)/100</f>
        <v>0</v>
      </c>
      <c r="P10" t="s">
        <v>27</v>
      </c>
    </row>
    <row r="11" spans="1:20" ht="12.5" x14ac:dyDescent="0.25">
      <c r="A11" s="37" t="s">
        <v>56</v>
      </c>
      <c r="E11" s="41" t="s">
        <v>892</v>
      </c>
    </row>
    <row r="12" spans="1:20" ht="13" x14ac:dyDescent="0.25">
      <c r="A12" s="37" t="s">
        <v>57</v>
      </c>
      <c r="E12" s="42" t="s">
        <v>423</v>
      </c>
    </row>
    <row r="13" spans="1:20" ht="87.5" x14ac:dyDescent="0.25">
      <c r="A13" t="s">
        <v>59</v>
      </c>
      <c r="E13" s="41" t="s">
        <v>893</v>
      </c>
    </row>
    <row r="14" spans="1:20" ht="12.5" x14ac:dyDescent="0.25">
      <c r="A14" t="s">
        <v>49</v>
      </c>
      <c r="B14" s="36" t="s">
        <v>27</v>
      </c>
      <c r="C14" s="36" t="s">
        <v>894</v>
      </c>
      <c r="D14" s="37" t="s">
        <v>52</v>
      </c>
      <c r="E14" s="13" t="s">
        <v>895</v>
      </c>
      <c r="F14" s="38" t="s">
        <v>54</v>
      </c>
      <c r="G14" s="39">
        <v>1</v>
      </c>
      <c r="H14" s="38">
        <v>0</v>
      </c>
      <c r="I14" s="38">
        <f>ROUND(G14*H14,6)</f>
        <v>0</v>
      </c>
      <c r="L14" s="40">
        <v>0</v>
      </c>
      <c r="M14" s="34">
        <f>ROUND(ROUND(L14,2)*ROUND(G14,3),2)</f>
        <v>0</v>
      </c>
      <c r="N14" s="38" t="s">
        <v>55</v>
      </c>
      <c r="O14">
        <f>(M14*21)/100</f>
        <v>0</v>
      </c>
      <c r="P14" t="s">
        <v>27</v>
      </c>
    </row>
    <row r="15" spans="1:20" ht="12.5" x14ac:dyDescent="0.25">
      <c r="A15" s="37" t="s">
        <v>56</v>
      </c>
      <c r="E15" s="41" t="s">
        <v>896</v>
      </c>
    </row>
    <row r="16" spans="1:20" ht="13" x14ac:dyDescent="0.25">
      <c r="A16" s="37" t="s">
        <v>57</v>
      </c>
      <c r="E16" s="42" t="s">
        <v>423</v>
      </c>
    </row>
    <row r="17" spans="1:16" ht="100" x14ac:dyDescent="0.25">
      <c r="A17" t="s">
        <v>59</v>
      </c>
      <c r="E17" s="41" t="s">
        <v>897</v>
      </c>
    </row>
    <row r="18" spans="1:16" ht="12.5" x14ac:dyDescent="0.25">
      <c r="A18" t="s">
        <v>49</v>
      </c>
      <c r="B18" s="36" t="s">
        <v>26</v>
      </c>
      <c r="C18" s="36" t="s">
        <v>898</v>
      </c>
      <c r="D18" s="37" t="s">
        <v>52</v>
      </c>
      <c r="E18" s="13" t="s">
        <v>899</v>
      </c>
      <c r="F18" s="38" t="s">
        <v>54</v>
      </c>
      <c r="G18" s="39">
        <v>1</v>
      </c>
      <c r="H18" s="38">
        <v>0</v>
      </c>
      <c r="I18" s="38">
        <f>ROUND(G18*H18,6)</f>
        <v>0</v>
      </c>
      <c r="L18" s="40">
        <v>0</v>
      </c>
      <c r="M18" s="34">
        <f>ROUND(ROUND(L18,2)*ROUND(G18,3),2)</f>
        <v>0</v>
      </c>
      <c r="N18" s="38" t="s">
        <v>55</v>
      </c>
      <c r="O18">
        <f>(M18*21)/100</f>
        <v>0</v>
      </c>
      <c r="P18" t="s">
        <v>27</v>
      </c>
    </row>
    <row r="19" spans="1:16" ht="12.5" x14ac:dyDescent="0.25">
      <c r="A19" s="37" t="s">
        <v>56</v>
      </c>
      <c r="E19" s="41" t="s">
        <v>900</v>
      </c>
    </row>
    <row r="20" spans="1:16" ht="13" x14ac:dyDescent="0.25">
      <c r="A20" s="37" t="s">
        <v>57</v>
      </c>
      <c r="E20" s="42" t="s">
        <v>423</v>
      </c>
    </row>
    <row r="21" spans="1:16" ht="37.5" x14ac:dyDescent="0.25">
      <c r="A21" t="s">
        <v>59</v>
      </c>
      <c r="E21" s="41" t="s">
        <v>901</v>
      </c>
    </row>
    <row r="22" spans="1:16" ht="13" x14ac:dyDescent="0.3">
      <c r="A22" t="s">
        <v>46</v>
      </c>
      <c r="C22" s="33" t="s">
        <v>27</v>
      </c>
      <c r="E22" s="35" t="s">
        <v>902</v>
      </c>
      <c r="J22" s="34">
        <f>0</f>
        <v>0</v>
      </c>
      <c r="K22" s="34">
        <f>0</f>
        <v>0</v>
      </c>
      <c r="L22" s="34">
        <f>0+L23+L27+L31</f>
        <v>0</v>
      </c>
      <c r="M22" s="34">
        <f>0+M23+M27+M31</f>
        <v>0</v>
      </c>
    </row>
    <row r="23" spans="1:16" ht="12.5" x14ac:dyDescent="0.25">
      <c r="A23" t="s">
        <v>49</v>
      </c>
      <c r="B23" s="36" t="s">
        <v>68</v>
      </c>
      <c r="C23" s="36" t="s">
        <v>903</v>
      </c>
      <c r="D23" s="37" t="s">
        <v>52</v>
      </c>
      <c r="E23" s="13" t="s">
        <v>904</v>
      </c>
      <c r="F23" s="38" t="s">
        <v>54</v>
      </c>
      <c r="G23" s="39">
        <v>1</v>
      </c>
      <c r="H23" s="38">
        <v>0</v>
      </c>
      <c r="I23" s="38">
        <f>ROUND(G23*H23,6)</f>
        <v>0</v>
      </c>
      <c r="L23" s="40">
        <v>0</v>
      </c>
      <c r="M23" s="34">
        <f>ROUND(ROUND(L23,2)*ROUND(G23,3),2)</f>
        <v>0</v>
      </c>
      <c r="N23" s="38" t="s">
        <v>55</v>
      </c>
      <c r="O23">
        <f>(M23*21)/100</f>
        <v>0</v>
      </c>
      <c r="P23" t="s">
        <v>27</v>
      </c>
    </row>
    <row r="24" spans="1:16" ht="12.5" x14ac:dyDescent="0.25">
      <c r="A24" s="37" t="s">
        <v>56</v>
      </c>
      <c r="E24" s="41" t="s">
        <v>905</v>
      </c>
    </row>
    <row r="25" spans="1:16" ht="13" x14ac:dyDescent="0.25">
      <c r="A25" s="37" t="s">
        <v>57</v>
      </c>
      <c r="E25" s="42" t="s">
        <v>423</v>
      </c>
    </row>
    <row r="26" spans="1:16" ht="87.5" x14ac:dyDescent="0.25">
      <c r="A26" t="s">
        <v>59</v>
      </c>
      <c r="E26" s="41" t="s">
        <v>906</v>
      </c>
    </row>
    <row r="27" spans="1:16" ht="12.5" x14ac:dyDescent="0.25">
      <c r="A27" t="s">
        <v>49</v>
      </c>
      <c r="B27" s="36" t="s">
        <v>71</v>
      </c>
      <c r="C27" s="36" t="s">
        <v>907</v>
      </c>
      <c r="D27" s="37" t="s">
        <v>52</v>
      </c>
      <c r="E27" s="13" t="s">
        <v>908</v>
      </c>
      <c r="F27" s="38" t="s">
        <v>54</v>
      </c>
      <c r="G27" s="39">
        <v>1</v>
      </c>
      <c r="H27" s="38">
        <v>0</v>
      </c>
      <c r="I27" s="38">
        <f>ROUND(G27*H27,6)</f>
        <v>0</v>
      </c>
      <c r="L27" s="40">
        <v>0</v>
      </c>
      <c r="M27" s="34">
        <f>ROUND(ROUND(L27,2)*ROUND(G27,3),2)</f>
        <v>0</v>
      </c>
      <c r="N27" s="38" t="s">
        <v>55</v>
      </c>
      <c r="O27">
        <f>(M27*21)/100</f>
        <v>0</v>
      </c>
      <c r="P27" t="s">
        <v>27</v>
      </c>
    </row>
    <row r="28" spans="1:16" ht="12.5" x14ac:dyDescent="0.25">
      <c r="A28" s="37" t="s">
        <v>56</v>
      </c>
      <c r="E28" s="41" t="s">
        <v>909</v>
      </c>
    </row>
    <row r="29" spans="1:16" ht="13" x14ac:dyDescent="0.25">
      <c r="A29" s="37" t="s">
        <v>57</v>
      </c>
      <c r="E29" s="42" t="s">
        <v>423</v>
      </c>
    </row>
    <row r="30" spans="1:16" ht="75" x14ac:dyDescent="0.25">
      <c r="A30" t="s">
        <v>59</v>
      </c>
      <c r="E30" s="41" t="s">
        <v>910</v>
      </c>
    </row>
    <row r="31" spans="1:16" ht="12.5" x14ac:dyDescent="0.25">
      <c r="A31" t="s">
        <v>49</v>
      </c>
      <c r="B31" s="36" t="s">
        <v>74</v>
      </c>
      <c r="C31" s="36" t="s">
        <v>911</v>
      </c>
      <c r="D31" s="37" t="s">
        <v>52</v>
      </c>
      <c r="E31" s="13" t="s">
        <v>912</v>
      </c>
      <c r="F31" s="38" t="s">
        <v>54</v>
      </c>
      <c r="G31" s="39">
        <v>1</v>
      </c>
      <c r="H31" s="38">
        <v>0</v>
      </c>
      <c r="I31" s="38">
        <f>ROUND(G31*H31,6)</f>
        <v>0</v>
      </c>
      <c r="L31" s="40">
        <v>0</v>
      </c>
      <c r="M31" s="34">
        <f>ROUND(ROUND(L31,2)*ROUND(G31,3),2)</f>
        <v>0</v>
      </c>
      <c r="N31" s="38" t="s">
        <v>55</v>
      </c>
      <c r="O31">
        <f>(M31*21)/100</f>
        <v>0</v>
      </c>
      <c r="P31" t="s">
        <v>27</v>
      </c>
    </row>
    <row r="32" spans="1:16" ht="12.5" x14ac:dyDescent="0.25">
      <c r="A32" s="37" t="s">
        <v>56</v>
      </c>
      <c r="E32" s="41" t="s">
        <v>913</v>
      </c>
    </row>
    <row r="33" spans="1:5" ht="13" x14ac:dyDescent="0.25">
      <c r="A33" s="37" t="s">
        <v>57</v>
      </c>
      <c r="E33" s="42" t="s">
        <v>914</v>
      </c>
    </row>
    <row r="34" spans="1:5" ht="25" x14ac:dyDescent="0.25">
      <c r="A34" t="s">
        <v>59</v>
      </c>
      <c r="E34" s="41" t="s">
        <v>915</v>
      </c>
    </row>
  </sheetData>
  <sheetProtection password="923D" sheet="1" objects="1" scenarios="1"/>
  <mergeCells count="18">
    <mergeCell ref="N5:N7"/>
    <mergeCell ref="F5:F7"/>
    <mergeCell ref="G5:G7"/>
    <mergeCell ref="H5:H7"/>
    <mergeCell ref="I5:I7"/>
    <mergeCell ref="L5:M6"/>
    <mergeCell ref="J6:K6"/>
    <mergeCell ref="A5:A7"/>
    <mergeCell ref="B5:B7"/>
    <mergeCell ref="C5:C7"/>
    <mergeCell ref="D5:D7"/>
    <mergeCell ref="E5:E7"/>
    <mergeCell ref="C1:C2"/>
    <mergeCell ref="E1:E2"/>
    <mergeCell ref="E3:H3"/>
    <mergeCell ref="E4:H4"/>
    <mergeCell ref="C3:D3"/>
    <mergeCell ref="C4:D4"/>
  </mergeCells>
  <pageMargins left="0.75" right="0.75" top="1" bottom="1" header="0.5" footer="0.5"/>
  <pageSetup paperSize="9" orientation="landscape"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9</vt:i4>
      </vt:variant>
    </vt:vector>
  </HeadingPairs>
  <TitlesOfParts>
    <vt:vector size="9" baseType="lpstr">
      <vt:lpstr>Rekapitulace</vt:lpstr>
      <vt:lpstr>PS 01-51</vt:lpstr>
      <vt:lpstr>SO 76-01</vt:lpstr>
      <vt:lpstr>SO 76-02</vt:lpstr>
      <vt:lpstr>SO 76-03</vt:lpstr>
      <vt:lpstr>SO 50-01</vt:lpstr>
      <vt:lpstr>SO 52-01</vt:lpstr>
      <vt:lpstr>SO 31-01</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Bolo Ivana, Ing.</dc:creator>
  <cp:keywords/>
  <dc:description/>
  <cp:lastModifiedBy>Bolo Ivana, Ing.</cp:lastModifiedBy>
  <dcterms:created xsi:type="dcterms:W3CDTF">2023-03-27T04:10:56Z</dcterms:created>
  <dcterms:modified xsi:type="dcterms:W3CDTF">2023-03-27T04:10:57Z</dcterms:modified>
  <cp:category/>
  <cp:contentStatus/>
</cp:coreProperties>
</file>